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drawings/drawing3.xml" ContentType="application/vnd.openxmlformats-officedocument.drawing+xml"/>
  <Override PartName="/xl/tables/table6.xml" ContentType="application/vnd.openxmlformats-officedocument.spreadsheetml.table+xml"/>
  <Override PartName="/xl/queryTables/queryTable6.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7.xml" ContentType="application/vnd.openxmlformats-officedocument.spreadsheetml.table+xml"/>
  <Override PartName="/xl/queryTables/queryTable7.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queryTables/queryTable8.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drawings/drawing6.xml" ContentType="application/vnd.openxmlformats-officedocument.drawing+xml"/>
  <Override PartName="/xl/tables/table14.xml" ContentType="application/vnd.openxmlformats-officedocument.spreadsheetml.table+xml"/>
  <Override PartName="/xl/queryTables/queryTable14.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5.xml" ContentType="application/vnd.openxmlformats-officedocument.spreadsheetml.table+xml"/>
  <Override PartName="/xl/queryTables/queryTable15.xml" ContentType="application/vnd.openxmlformats-officedocument.spreadsheetml.queryTable+xml"/>
  <Override PartName="/xl/pivotTables/pivotTable1.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16.xml" ContentType="application/vnd.openxmlformats-officedocument.spreadsheetml.table+xml"/>
  <Override PartName="/xl/queryTables/queryTable16.xml" ContentType="application/vnd.openxmlformats-officedocument.spreadsheetml.queryTable+xml"/>
  <Override PartName="/xl/pivotTables/pivotTable2.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7.xml" ContentType="application/vnd.openxmlformats-officedocument.spreadsheetml.table+xml"/>
  <Override PartName="/xl/queryTables/queryTable17.xml" ContentType="application/vnd.openxmlformats-officedocument.spreadsheetml.query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ables/table18.xml" ContentType="application/vnd.openxmlformats-officedocument.spreadsheetml.table+xml"/>
  <Override PartName="/xl/queryTables/queryTable18.xml" ContentType="application/vnd.openxmlformats-officedocument.spreadsheetml.query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tables/table19.xml" ContentType="application/vnd.openxmlformats-officedocument.spreadsheetml.table+xml"/>
  <Override PartName="/xl/queryTables/queryTable19.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Faculty-of-Medicine-and-Health\LIDA\PICANet\Reports Newsletters Leaflets and Posters\Annual Reports\Annual_Report_2020\_SUBMITTED\4. FINAL V1\Tables and Figures\No macros\"/>
    </mc:Choice>
  </mc:AlternateContent>
  <bookViews>
    <workbookView xWindow="0" yWindow="0" windowWidth="19200" windowHeight="6345" tabRatio="708"/>
  </bookViews>
  <sheets>
    <sheet name="Index to Admission Data" sheetId="108" r:id="rId1"/>
    <sheet name="1" sheetId="4" r:id="rId2"/>
    <sheet name="2" sheetId="6" r:id="rId3"/>
    <sheet name="3" sheetId="7" r:id="rId4"/>
    <sheet name="4" sheetId="9" r:id="rId5"/>
    <sheet name="5" sheetId="11" r:id="rId6"/>
    <sheet name="6" sheetId="12" r:id="rId7"/>
    <sheet name="7" sheetId="13" r:id="rId8"/>
    <sheet name="8" sheetId="16" r:id="rId9"/>
    <sheet name="9" sheetId="23" r:id="rId10"/>
    <sheet name="10" sheetId="24" r:id="rId11"/>
    <sheet name="10b" sheetId="26" r:id="rId12"/>
    <sheet name="10c" sheetId="25" r:id="rId13"/>
    <sheet name="11" sheetId="27" r:id="rId14"/>
    <sheet name="12" sheetId="28" r:id="rId15"/>
    <sheet name="13" sheetId="32" r:id="rId16"/>
    <sheet name="Fig13" sheetId="53" r:id="rId17"/>
    <sheet name="14" sheetId="38" r:id="rId18"/>
    <sheet name="Fig14" sheetId="54" r:id="rId19"/>
    <sheet name="15" sheetId="49" r:id="rId20"/>
    <sheet name="Fig15" sheetId="107" r:id="rId21"/>
    <sheet name="16" sheetId="52" r:id="rId22"/>
    <sheet name="Fig16" sheetId="56" r:id="rId23"/>
    <sheet name="17" sheetId="58" r:id="rId24"/>
    <sheet name="18" sheetId="60" r:id="rId25"/>
    <sheet name="19" sheetId="61" r:id="rId26"/>
    <sheet name="20" sheetId="62" r:id="rId27"/>
    <sheet name="21" sheetId="63" r:id="rId28"/>
    <sheet name="22" sheetId="64" r:id="rId29"/>
  </sheets>
  <definedNames>
    <definedName name="ExternalData_1" localSheetId="1" hidden="1">'1'!$A$5:$K$22</definedName>
    <definedName name="ExternalData_1" localSheetId="10" hidden="1">'10'!$A$5:$I$14</definedName>
    <definedName name="ExternalData_1" localSheetId="11" hidden="1">'10b'!$A$4:$I$10</definedName>
    <definedName name="ExternalData_1" localSheetId="12" hidden="1">'10c'!$A$4:$I$10</definedName>
    <definedName name="ExternalData_1" localSheetId="13" hidden="1">'11'!$A$4:$N$104</definedName>
    <definedName name="ExternalData_1" localSheetId="14" hidden="1">'12'!$A$5:$K$11</definedName>
    <definedName name="ExternalData_1" localSheetId="15" hidden="1">'13'!$A$5:$N$105</definedName>
    <definedName name="ExternalData_1" localSheetId="17" hidden="1">'14'!$A$5:$N$105</definedName>
    <definedName name="ExternalData_1" localSheetId="19" hidden="1">'15'!$A$5:$V$105</definedName>
    <definedName name="ExternalData_1" localSheetId="21" hidden="1">'16'!$A$5:$K$20</definedName>
    <definedName name="ExternalData_1" localSheetId="23" hidden="1">'17'!$A$5:$G$20</definedName>
    <definedName name="ExternalData_1" localSheetId="24" hidden="1">'18'!$A$5:$AF$105</definedName>
    <definedName name="ExternalData_1" localSheetId="25" hidden="1">'19'!$A$5:$AF$105</definedName>
    <definedName name="ExternalData_1" localSheetId="2" hidden="1">'2'!$A$5:$K$18</definedName>
    <definedName name="ExternalData_1" localSheetId="26" hidden="1">'20'!$A$5:$AF$105</definedName>
    <definedName name="ExternalData_1" localSheetId="27" hidden="1">'21'!$A$5:$AF$105</definedName>
    <definedName name="ExternalData_1" localSheetId="28" hidden="1">'22'!$A$5:$AF$105</definedName>
    <definedName name="ExternalData_1" localSheetId="3" hidden="1">'3'!$A$5:$L$105</definedName>
    <definedName name="ExternalData_1" localSheetId="4" hidden="1">'4'!$A$5:$L$105</definedName>
    <definedName name="ExternalData_1" localSheetId="5" hidden="1">'5'!$A$5:$G$38</definedName>
    <definedName name="ExternalData_1" localSheetId="6" hidden="1">'6'!$A$5:$M$45</definedName>
    <definedName name="ExternalData_1" localSheetId="7" hidden="1">'7'!$A$5:$AG$45</definedName>
    <definedName name="ExternalData_1" localSheetId="8" hidden="1">'8'!$A$5:$M$45</definedName>
    <definedName name="ExternalData_1" localSheetId="9" hidden="1">'9'!$A$5:$AB$105</definedName>
    <definedName name="ExternalData_2" localSheetId="15" hidden="1">'13'!#REF!</definedName>
    <definedName name="Fig_DQ4">#REF!</definedName>
    <definedName name="Fig_DQ5">#REF!</definedName>
    <definedName name="Fig_S4">#REF!</definedName>
    <definedName name="FigDQ3">#REF!</definedName>
    <definedName name="FigDQ4">#REF!</definedName>
    <definedName name="FigS4">#REF!</definedName>
    <definedName name="FigS4a">#REF!</definedName>
    <definedName name="FigS5">#REF!</definedName>
    <definedName name="FigureS1">#REF!</definedName>
    <definedName name="Nurses">#REF!</definedName>
    <definedName name="Occupancy">#REF!</definedName>
    <definedName name="OtherProfs">#REF!</definedName>
    <definedName name="_xlnm.Print_Area" localSheetId="1">'1'!$A$1:$L$55</definedName>
    <definedName name="_xlnm.Print_Area" localSheetId="10">'10'!$A$1:$J$20</definedName>
    <definedName name="_xlnm.Print_Area" localSheetId="11">'10b'!$A$1:$M$15</definedName>
    <definedName name="_xlnm.Print_Area" localSheetId="12">'10c'!$A$1:$N$17</definedName>
    <definedName name="_xlnm.Print_Area" localSheetId="13">'11'!$A$1:$T$110</definedName>
    <definedName name="_xlnm.Print_Area" localSheetId="14">'12'!$A$1:$K$42</definedName>
    <definedName name="_xlnm.Print_Area" localSheetId="15">'13'!$A$1:$O$110</definedName>
    <definedName name="_xlnm.Print_Area" localSheetId="17">'14'!$A$1:$N$110</definedName>
    <definedName name="_xlnm.Print_Area" localSheetId="19">'15'!$A$1:$V$109</definedName>
    <definedName name="_xlnm.Print_Area" localSheetId="21">'16'!$A$1:$L$25</definedName>
    <definedName name="_xlnm.Print_Area" localSheetId="23">'17'!$A$1:$L$60</definedName>
    <definedName name="_xlnm.Print_Area" localSheetId="24">'18'!$A$1:$AG$113</definedName>
    <definedName name="_xlnm.Print_Area" localSheetId="25">'19'!$A$1:$AF$111</definedName>
    <definedName name="_xlnm.Print_Area" localSheetId="2">'2'!$A$1:$T$50</definedName>
    <definedName name="_xlnm.Print_Area" localSheetId="26">'20'!$A$1:$AF$110</definedName>
    <definedName name="_xlnm.Print_Area" localSheetId="27">'21'!$A$1:$AF$111</definedName>
    <definedName name="_xlnm.Print_Area" localSheetId="28">'22'!$A$1:$AG$110</definedName>
    <definedName name="_xlnm.Print_Area" localSheetId="3">'3'!$A$1:$M$107</definedName>
    <definedName name="_xlnm.Print_Area" localSheetId="4">'4'!$A$1:$L$108</definedName>
    <definedName name="_xlnm.Print_Area" localSheetId="5">'5'!$A$1:$I$41</definedName>
    <definedName name="_xlnm.Print_Area" localSheetId="6">'6'!$A$1:$T$81</definedName>
    <definedName name="_xlnm.Print_Area" localSheetId="7">'7'!$A$1:$AH$104</definedName>
    <definedName name="_xlnm.Print_Area" localSheetId="8">'8'!$A$1:$O$81</definedName>
    <definedName name="_xlnm.Print_Area" localSheetId="9">'9'!$A$1:$AC$108</definedName>
    <definedName name="_xlnm.Print_Area" localSheetId="16">'Fig13'!$A$1:$O$46</definedName>
    <definedName name="_xlnm.Print_Area" localSheetId="18">'Fig14'!$A$1:$O$44</definedName>
    <definedName name="_xlnm.Print_Area" localSheetId="20">'Fig15'!$A$1:$N$49</definedName>
    <definedName name="_xlnm.Print_Area" localSheetId="22">'Fig16'!$A$1:$Q$45</definedName>
    <definedName name="_xlnm.Print_Area" localSheetId="0">'Index to Admission Data'!$A:$M</definedName>
    <definedName name="Staffing_Tables">#REF!</definedName>
    <definedName name="Summary">#REF!</definedName>
    <definedName name="Support">#REF!</definedName>
    <definedName name="Table_S2">#REF!</definedName>
    <definedName name="TABLE_S2_NUMBERS_OF_MEDICAL_STAFF__WTE__BY_POSITION_AND_UNIT_2011_to_2013">#REF!</definedName>
    <definedName name="Table_S3">#REF!</definedName>
    <definedName name="Table_S4">#REF!</definedName>
    <definedName name="Table_S5">#REF!</definedName>
    <definedName name="Table_S7">#REF!</definedName>
    <definedName name="TableDQ1">#REF!</definedName>
    <definedName name="TableDQ3">#REF!</definedName>
    <definedName name="TableS2">#REF!</definedName>
    <definedName name="TableS3">#REF!</definedName>
    <definedName name="TableS4">#REF!</definedName>
    <definedName name="TableS5">#REF!</definedName>
    <definedName name="TableS7">#REF!</definedName>
    <definedName name="test">#REF!</definedName>
    <definedName name="x">#REF!</definedName>
    <definedName name="xa">#REF!</definedName>
    <definedName name="xb">#REF!</definedName>
    <definedName name="xc">#REF!</definedName>
    <definedName name="xp">#REF!</definedName>
    <definedName name="xq">#REF!</definedName>
    <definedName name="xr">#REF!</definedName>
    <definedName name="xx">#REF!</definedName>
    <definedName name="xy">#REF!</definedName>
    <definedName name="xz">#REF!</definedName>
    <definedName name="y">#REF!</definedName>
    <definedName name="ya">#REF!</definedName>
    <definedName name="yb">#REF!</definedName>
    <definedName name="yc">#REF!</definedName>
    <definedName name="z">#REF!</definedName>
  </definedNames>
  <calcPr calcId="162913"/>
  <pivotCaches>
    <pivotCache cacheId="0" r:id="rId30"/>
    <pivotCache cacheId="1" r:id="rId3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67_2020_78de8fe9-3d0a-48a2-964a-99ffc25c59e4" name="Table67_2020" connection="Query - Table67_2020"/>
          <x15:modelTable id="TableDQ1b_2020_851c7e9b-5b41-4015-b254-deaa51e2174d" name="TableDQ1b_2020" connection="Query - TableDQ1b_2020"/>
          <x15:modelTable id="TableDQ1a_2020_22dccaa0-59d4-4314-9241-53bfb1b9591c" name="TableDQ1a_2020" connection="Query - TableDQ1a_2020"/>
          <x15:modelTable id="TableDQ1c_2020_1bb54f18-d25f-49ac-80b3-43b60f17f77a" name="TableDQ1c_2020" connection="Query - TableDQ1c_2020"/>
          <x15:modelTable id="TableDQ2a_2020_bcec7c2d-c2dc-4a48-a801-8d9f2a31731b" name="TableDQ2a_2020" connection="Query - TableDQ2a_2020"/>
          <x15:modelTable id="TableDQ2b_2020_b5f8a67f-1ffc-4a40-be5f-e7a557fbbb51" name="TableDQ2b_2020" connection="Query - TableDQ2b_2020"/>
          <x15:modelTable id="TableDQ2c_2020_5b22780b-0734-465b-bc1e-70b85649b1cb" name="TableDQ2c_2020" connection="Query - TableDQ2c_2020"/>
          <x15:modelTable id="TableDQ3a_2020_cc7b3d61-ecb8-4ecb-88cf-014f475e1f89" name="TableDQ3a_2020" connection="Query - TableDQ3a_2020"/>
          <x15:modelTable id="TableDQ3b_2020_2c9d1ab1-685d-44af-b048-9545599b398e" name="TableDQ3b_2020" connection="Query - TableDQ3b_2020"/>
          <x15:modelTable id="TableDQ3c_2020_176f4771-51ae-41a3-bf4b-ec1157ee4d15" name="TableDQ3c_2020" connection="Query - TableDQ3c_2020"/>
          <x15:modelTable id="TableDQ4a_2020_e38c2642-d68a-454d-bb3d-48a5414d5556" name="TableDQ4a_2020" connection="Query - TableDQ4a_2020"/>
          <x15:modelTable id="TableDQ4b_2020_a33d62d0-f363-4687-99d2-9e0c43dc5ed3" name="TableDQ4b_2020" connection="Query - TableDQ4b_2020"/>
          <x15:modelTable id="TableDQ4c_2020_fc7d8583-20b9-4cdc-a9ad-e5be25f3af7a" name="TableDQ4c_2020" connection="Query - TableDQ4c_2020"/>
        </x15:modelTables>
      </x15:dataModel>
    </ext>
  </extLst>
</workbook>
</file>

<file path=xl/calcChain.xml><?xml version="1.0" encoding="utf-8"?>
<calcChain xmlns="http://schemas.openxmlformats.org/spreadsheetml/2006/main">
  <c r="L20" i="52" l="1"/>
  <c r="AE38" i="63" l="1"/>
  <c r="AC38" i="63"/>
  <c r="AA38" i="63"/>
  <c r="Y38" i="63"/>
  <c r="W38" i="63"/>
  <c r="U38" i="63"/>
  <c r="S38" i="63"/>
  <c r="Q38" i="63"/>
  <c r="O38" i="63"/>
  <c r="M38" i="63"/>
  <c r="K38" i="63"/>
  <c r="I38" i="63"/>
  <c r="G38" i="63"/>
  <c r="E38" i="63"/>
  <c r="C38" i="63"/>
  <c r="D38" i="11" l="1"/>
  <c r="E38" i="11" s="1"/>
  <c r="B38" i="11"/>
  <c r="C38" i="11" s="1"/>
  <c r="E105" i="9" l="1"/>
  <c r="K105" i="9" l="1"/>
  <c r="M38" i="23" l="1"/>
  <c r="L45" i="16" l="1"/>
  <c r="J45" i="16"/>
  <c r="K45" i="16" s="1"/>
  <c r="H45" i="16"/>
  <c r="F45" i="16"/>
  <c r="D45" i="16"/>
  <c r="E45" i="16" s="1"/>
  <c r="D44" i="16"/>
  <c r="E44" i="16" s="1"/>
  <c r="F44" i="16"/>
  <c r="H44" i="16"/>
  <c r="L44" i="16"/>
  <c r="I44" i="16" s="1"/>
  <c r="J44" i="16"/>
  <c r="J31" i="16"/>
  <c r="L31" i="16"/>
  <c r="L18" i="16"/>
  <c r="J18" i="16"/>
  <c r="K18" i="16" s="1"/>
  <c r="H18" i="16"/>
  <c r="H31" i="16"/>
  <c r="F31" i="16"/>
  <c r="G31" i="16" s="1"/>
  <c r="D31" i="16"/>
  <c r="F18" i="16"/>
  <c r="D18" i="16"/>
  <c r="L44" i="12"/>
  <c r="J44" i="12"/>
  <c r="H44" i="12"/>
  <c r="F44" i="12"/>
  <c r="D44" i="12"/>
  <c r="D31" i="12"/>
  <c r="F31" i="12"/>
  <c r="H31" i="12"/>
  <c r="J31" i="12"/>
  <c r="L31" i="12"/>
  <c r="L18" i="12"/>
  <c r="J18" i="12"/>
  <c r="H18" i="12"/>
  <c r="F18" i="12"/>
  <c r="D18" i="12"/>
  <c r="AF45" i="13"/>
  <c r="AD45" i="13"/>
  <c r="AB45" i="13"/>
  <c r="Z45" i="13"/>
  <c r="X45" i="13"/>
  <c r="V45" i="13"/>
  <c r="T45" i="13"/>
  <c r="R45" i="13"/>
  <c r="P45" i="13"/>
  <c r="Q45" i="13" s="1"/>
  <c r="N45" i="13"/>
  <c r="L45" i="13"/>
  <c r="J45" i="13"/>
  <c r="H45" i="13"/>
  <c r="F45" i="13"/>
  <c r="G45" i="13" s="1"/>
  <c r="D45" i="13"/>
  <c r="D44" i="13"/>
  <c r="F44" i="13"/>
  <c r="H44" i="13"/>
  <c r="J44" i="13"/>
  <c r="L44" i="13"/>
  <c r="N44" i="13"/>
  <c r="P44" i="13"/>
  <c r="R44" i="13"/>
  <c r="T44" i="13"/>
  <c r="V44" i="13"/>
  <c r="X44" i="13"/>
  <c r="Z44" i="13"/>
  <c r="AB44" i="13"/>
  <c r="AD44" i="13"/>
  <c r="AF44" i="13"/>
  <c r="AF31" i="13"/>
  <c r="AD31" i="13"/>
  <c r="AE31" i="13" s="1"/>
  <c r="AB31" i="13"/>
  <c r="Z31" i="13"/>
  <c r="X31" i="13"/>
  <c r="Y31" i="13" s="1"/>
  <c r="V31" i="13"/>
  <c r="W31" i="13" s="1"/>
  <c r="T31" i="13"/>
  <c r="R31" i="13"/>
  <c r="P31" i="13"/>
  <c r="S31" i="13" s="1"/>
  <c r="N31" i="13"/>
  <c r="O31" i="13" s="1"/>
  <c r="L31" i="13"/>
  <c r="J31" i="13"/>
  <c r="H31" i="13"/>
  <c r="I31" i="13" s="1"/>
  <c r="F31" i="13"/>
  <c r="G31" i="13" s="1"/>
  <c r="D31" i="13"/>
  <c r="AF18" i="13"/>
  <c r="AD18" i="13"/>
  <c r="AB18" i="13"/>
  <c r="Z18" i="13"/>
  <c r="X18" i="13"/>
  <c r="V18" i="13"/>
  <c r="T18" i="13"/>
  <c r="R18" i="13"/>
  <c r="P18" i="13"/>
  <c r="S18" i="13" s="1"/>
  <c r="N18" i="13"/>
  <c r="L18" i="13"/>
  <c r="J18" i="13"/>
  <c r="H18" i="13"/>
  <c r="F18" i="13"/>
  <c r="D18" i="13"/>
  <c r="I18" i="13" l="1"/>
  <c r="Y18" i="13"/>
  <c r="O45" i="13"/>
  <c r="AE45" i="13"/>
  <c r="E31" i="16"/>
  <c r="I45" i="13"/>
  <c r="Y45" i="13"/>
  <c r="I31" i="16"/>
  <c r="S44" i="13"/>
  <c r="AA44" i="13"/>
  <c r="U18" i="13"/>
  <c r="AC44" i="13"/>
  <c r="U44" i="13"/>
  <c r="M44" i="13"/>
  <c r="E44" i="13"/>
  <c r="K45" i="13"/>
  <c r="AA45" i="13"/>
  <c r="G18" i="16"/>
  <c r="E18" i="13"/>
  <c r="M18" i="13"/>
  <c r="AC18" i="13"/>
  <c r="G18" i="13"/>
  <c r="O18" i="13"/>
  <c r="W18" i="13"/>
  <c r="AE18" i="13"/>
  <c r="K44" i="13"/>
  <c r="E45" i="13"/>
  <c r="M45" i="13"/>
  <c r="U45" i="13"/>
  <c r="AC45" i="13"/>
  <c r="K31" i="16"/>
  <c r="K31" i="13"/>
  <c r="Q44" i="13"/>
  <c r="I44" i="13"/>
  <c r="AA31" i="13"/>
  <c r="Y44" i="13"/>
  <c r="K18" i="13"/>
  <c r="AA18" i="13"/>
  <c r="E31" i="13"/>
  <c r="M31" i="13"/>
  <c r="U31" i="13"/>
  <c r="AC31" i="13"/>
  <c r="AE44" i="13"/>
  <c r="W44" i="13"/>
  <c r="O44" i="13"/>
  <c r="G44" i="13"/>
  <c r="AG44" i="13"/>
  <c r="I18" i="16"/>
  <c r="W45" i="13"/>
  <c r="S45" i="13"/>
  <c r="E18" i="16"/>
  <c r="K44" i="16"/>
  <c r="G44" i="16"/>
  <c r="Q18" i="13"/>
  <c r="AG18" i="13"/>
  <c r="Q31" i="13"/>
  <c r="M44" i="16"/>
  <c r="AG31" i="13"/>
  <c r="M18" i="16"/>
  <c r="M31" i="16"/>
  <c r="G45" i="16"/>
  <c r="I45" i="16"/>
  <c r="E10" i="25" l="1"/>
  <c r="G10" i="25"/>
  <c r="B10" i="25" l="1"/>
  <c r="C10" i="25" s="1"/>
  <c r="C104" i="32" l="1"/>
  <c r="E104" i="32"/>
  <c r="G104" i="32"/>
  <c r="I104" i="32"/>
  <c r="M104" i="32"/>
  <c r="C105" i="32"/>
  <c r="E105" i="32"/>
  <c r="G105" i="32"/>
  <c r="I105" i="32"/>
  <c r="M71" i="32"/>
  <c r="I71" i="32"/>
  <c r="G71" i="32"/>
  <c r="E71" i="32"/>
  <c r="F71" i="32" s="1"/>
  <c r="C71" i="32"/>
  <c r="D71" i="32" s="1"/>
  <c r="M105" i="32"/>
  <c r="M38" i="32"/>
  <c r="I38" i="32"/>
  <c r="G38" i="32"/>
  <c r="E38" i="32"/>
  <c r="C38" i="32"/>
  <c r="M104" i="27"/>
  <c r="K104" i="27"/>
  <c r="I104" i="27"/>
  <c r="G104" i="27"/>
  <c r="E104" i="27"/>
  <c r="C104" i="27"/>
  <c r="C103" i="27"/>
  <c r="E103" i="27"/>
  <c r="G103" i="27"/>
  <c r="I103" i="27"/>
  <c r="K103" i="27"/>
  <c r="M103" i="27"/>
  <c r="F103" i="27" s="1"/>
  <c r="M70" i="27"/>
  <c r="K70" i="27"/>
  <c r="I70" i="27"/>
  <c r="G70" i="27"/>
  <c r="E70" i="27"/>
  <c r="C70" i="27"/>
  <c r="M37" i="27"/>
  <c r="K37" i="27"/>
  <c r="I37" i="27"/>
  <c r="G37" i="27"/>
  <c r="E37" i="27"/>
  <c r="C37" i="27"/>
  <c r="H14" i="24"/>
  <c r="F14" i="24"/>
  <c r="D14" i="24"/>
  <c r="B14" i="24"/>
  <c r="F37" i="27" l="1"/>
  <c r="D104" i="32"/>
  <c r="C14" i="24"/>
  <c r="G14" i="24"/>
  <c r="F38" i="32"/>
  <c r="H38" i="32"/>
  <c r="H71" i="32"/>
  <c r="N71" i="32"/>
  <c r="J38" i="32"/>
  <c r="J71" i="32"/>
  <c r="D37" i="27"/>
  <c r="D38" i="32"/>
  <c r="F105" i="32"/>
  <c r="H104" i="32"/>
  <c r="J105" i="32"/>
  <c r="J104" i="32"/>
  <c r="F104" i="32"/>
  <c r="J70" i="27"/>
  <c r="J104" i="27"/>
  <c r="L37" i="27"/>
  <c r="J37" i="27"/>
  <c r="D70" i="27"/>
  <c r="H103" i="27"/>
  <c r="H37" i="27"/>
  <c r="D103" i="27"/>
  <c r="L70" i="27"/>
  <c r="H70" i="27"/>
  <c r="N38" i="32"/>
  <c r="N104" i="32"/>
  <c r="D105" i="32"/>
  <c r="H105" i="32"/>
  <c r="F104" i="27"/>
  <c r="D104" i="27"/>
  <c r="N37" i="27"/>
  <c r="N70" i="27"/>
  <c r="H104" i="27"/>
  <c r="L104" i="27"/>
  <c r="N103" i="27"/>
  <c r="J103" i="27"/>
  <c r="L103" i="27"/>
  <c r="F70" i="27"/>
  <c r="E14" i="24"/>
  <c r="C105" i="60" l="1"/>
  <c r="E105" i="60"/>
  <c r="G105" i="60"/>
  <c r="I105" i="60"/>
  <c r="K105" i="60"/>
  <c r="M105" i="60"/>
  <c r="O105" i="60"/>
  <c r="Q105" i="60"/>
  <c r="S105" i="60"/>
  <c r="U105" i="60"/>
  <c r="W105" i="60"/>
  <c r="Y105" i="60"/>
  <c r="AA105" i="60"/>
  <c r="AC105" i="60"/>
  <c r="AE105" i="60"/>
  <c r="C71" i="60"/>
  <c r="C104" i="60"/>
  <c r="AE104" i="60"/>
  <c r="AC104" i="60"/>
  <c r="AA104" i="60"/>
  <c r="Y104" i="60"/>
  <c r="W104" i="60"/>
  <c r="U104" i="60"/>
  <c r="S104" i="60"/>
  <c r="Q71" i="60"/>
  <c r="S71" i="60"/>
  <c r="U71" i="60"/>
  <c r="W71" i="60"/>
  <c r="Y71" i="60"/>
  <c r="AA71" i="60"/>
  <c r="AC71" i="60"/>
  <c r="AE71" i="60"/>
  <c r="AE38" i="60"/>
  <c r="AC38" i="60"/>
  <c r="AA38" i="60"/>
  <c r="Y38" i="60"/>
  <c r="W38" i="60"/>
  <c r="U38" i="60"/>
  <c r="S38" i="60"/>
  <c r="Q38" i="60"/>
  <c r="O38" i="60"/>
  <c r="P38" i="60" s="1"/>
  <c r="O71" i="60"/>
  <c r="Q104" i="60"/>
  <c r="R104" i="60" s="1"/>
  <c r="O104" i="60"/>
  <c r="K104" i="60"/>
  <c r="M104" i="60"/>
  <c r="K71" i="60"/>
  <c r="M71" i="60"/>
  <c r="N71" i="60" s="1"/>
  <c r="M38" i="60"/>
  <c r="N38" i="60" s="1"/>
  <c r="K38" i="60"/>
  <c r="I38" i="60"/>
  <c r="I71" i="60"/>
  <c r="I104" i="60"/>
  <c r="G104" i="60"/>
  <c r="G71" i="60"/>
  <c r="G38" i="60"/>
  <c r="E38" i="60"/>
  <c r="F38" i="60" s="1"/>
  <c r="E71" i="60"/>
  <c r="E104" i="60"/>
  <c r="F104" i="60" s="1"/>
  <c r="C38" i="60"/>
  <c r="C38" i="23"/>
  <c r="J20" i="52"/>
  <c r="H20" i="52"/>
  <c r="F20" i="52"/>
  <c r="D20" i="52"/>
  <c r="B20" i="52"/>
  <c r="C20" i="52" s="1"/>
  <c r="F20" i="58"/>
  <c r="D20" i="58"/>
  <c r="B20" i="58"/>
  <c r="J71" i="60" l="1"/>
  <c r="X71" i="60"/>
  <c r="H71" i="60"/>
  <c r="L71" i="60"/>
  <c r="AD71" i="60"/>
  <c r="V71" i="60"/>
  <c r="AD104" i="60"/>
  <c r="F71" i="60"/>
  <c r="P71" i="60"/>
  <c r="AB71" i="60"/>
  <c r="T71" i="60"/>
  <c r="T105" i="60"/>
  <c r="Z71" i="60"/>
  <c r="R71" i="60"/>
  <c r="L38" i="60"/>
  <c r="V104" i="60"/>
  <c r="H104" i="60"/>
  <c r="N104" i="60"/>
  <c r="X104" i="60"/>
  <c r="J104" i="60"/>
  <c r="X38" i="60"/>
  <c r="Z104" i="60"/>
  <c r="R38" i="60"/>
  <c r="Z38" i="60"/>
  <c r="D71" i="60"/>
  <c r="J38" i="60"/>
  <c r="AB38" i="60"/>
  <c r="D38" i="60"/>
  <c r="H38" i="60"/>
  <c r="T38" i="60"/>
  <c r="C20" i="58"/>
  <c r="V38" i="60"/>
  <c r="AD38" i="60"/>
  <c r="T104" i="60"/>
  <c r="AB104" i="60"/>
  <c r="D104" i="60"/>
  <c r="L104" i="60"/>
  <c r="P104" i="60"/>
  <c r="I20" i="52"/>
  <c r="E20" i="58"/>
  <c r="E20" i="52"/>
  <c r="G20" i="52"/>
  <c r="Z105" i="60"/>
  <c r="V105" i="60"/>
  <c r="AF38" i="60"/>
  <c r="AB105" i="60"/>
  <c r="L105" i="60"/>
  <c r="AF71" i="60"/>
  <c r="D105" i="60"/>
  <c r="J105" i="60"/>
  <c r="P105" i="60"/>
  <c r="X105" i="60"/>
  <c r="H105" i="60"/>
  <c r="AF104" i="60"/>
  <c r="AD105" i="60"/>
  <c r="F105" i="60"/>
  <c r="N105" i="60"/>
  <c r="R105" i="60"/>
  <c r="U105" i="49" l="1"/>
  <c r="S105" i="49"/>
  <c r="Q105" i="49"/>
  <c r="R105" i="49" s="1"/>
  <c r="O105" i="49"/>
  <c r="P105" i="49" s="1"/>
  <c r="M105" i="49"/>
  <c r="N105" i="49" s="1"/>
  <c r="K105" i="49"/>
  <c r="L105" i="49" s="1"/>
  <c r="I105" i="49"/>
  <c r="G105" i="49"/>
  <c r="H105" i="49" s="1"/>
  <c r="E105" i="49"/>
  <c r="F105" i="49" s="1"/>
  <c r="C105" i="49"/>
  <c r="D105" i="49" s="1"/>
  <c r="I71" i="49"/>
  <c r="G104" i="49"/>
  <c r="I104" i="49"/>
  <c r="K104" i="49"/>
  <c r="M104" i="49"/>
  <c r="O104" i="49"/>
  <c r="P104" i="49" s="1"/>
  <c r="Q104" i="49"/>
  <c r="S104" i="49"/>
  <c r="U104" i="49"/>
  <c r="V104" i="49" s="1"/>
  <c r="U71" i="49"/>
  <c r="S71" i="49"/>
  <c r="Q71" i="49"/>
  <c r="O71" i="49"/>
  <c r="M71" i="49"/>
  <c r="N71" i="49" s="1"/>
  <c r="K71" i="49"/>
  <c r="G71" i="49"/>
  <c r="E71" i="49"/>
  <c r="E104" i="49"/>
  <c r="C104" i="49"/>
  <c r="C71" i="49"/>
  <c r="U38" i="49"/>
  <c r="S38" i="49"/>
  <c r="Q38" i="49"/>
  <c r="O38" i="49"/>
  <c r="M38" i="49"/>
  <c r="K38" i="49"/>
  <c r="I38" i="49"/>
  <c r="G38" i="49"/>
  <c r="E38" i="49"/>
  <c r="F38" i="49" s="1"/>
  <c r="C38" i="49"/>
  <c r="AA105" i="23"/>
  <c r="Y105" i="23"/>
  <c r="W105" i="23"/>
  <c r="U105" i="23"/>
  <c r="S105" i="23"/>
  <c r="Q105" i="23"/>
  <c r="O105" i="23"/>
  <c r="M105" i="23"/>
  <c r="K105" i="23"/>
  <c r="I105" i="23"/>
  <c r="G105" i="23"/>
  <c r="E105" i="23"/>
  <c r="C105" i="23"/>
  <c r="AA104" i="23"/>
  <c r="Y104" i="23"/>
  <c r="Z104" i="23" s="1"/>
  <c r="W104" i="23"/>
  <c r="X104" i="23" s="1"/>
  <c r="U104" i="23"/>
  <c r="S104" i="23"/>
  <c r="Q104" i="23"/>
  <c r="O104" i="23"/>
  <c r="M104" i="23"/>
  <c r="N104" i="23" s="1"/>
  <c r="K104" i="23"/>
  <c r="L104" i="23" s="1"/>
  <c r="I104" i="23"/>
  <c r="J104" i="23" s="1"/>
  <c r="G104" i="23"/>
  <c r="H104" i="23" s="1"/>
  <c r="E104" i="23"/>
  <c r="C104" i="23"/>
  <c r="AA38" i="23"/>
  <c r="D38" i="23" s="1"/>
  <c r="Y38" i="23"/>
  <c r="Y71" i="23"/>
  <c r="Z71" i="23" s="1"/>
  <c r="AA71" i="23"/>
  <c r="W71" i="23"/>
  <c r="X71" i="23" s="1"/>
  <c r="W38" i="23"/>
  <c r="X38" i="23" s="1"/>
  <c r="U38" i="23"/>
  <c r="U71" i="23"/>
  <c r="S71" i="23"/>
  <c r="S38" i="23"/>
  <c r="Q38" i="23"/>
  <c r="Q71" i="23"/>
  <c r="R71" i="23" s="1"/>
  <c r="O71" i="23"/>
  <c r="P71" i="23" s="1"/>
  <c r="O38" i="23"/>
  <c r="P38" i="23" s="1"/>
  <c r="M71" i="23"/>
  <c r="K71" i="23"/>
  <c r="K38" i="23"/>
  <c r="L38" i="23" s="1"/>
  <c r="I38" i="23"/>
  <c r="I71" i="23"/>
  <c r="J71" i="23" s="1"/>
  <c r="G71" i="23"/>
  <c r="H71" i="23" s="1"/>
  <c r="G38" i="23"/>
  <c r="H38" i="23" s="1"/>
  <c r="E71" i="23"/>
  <c r="E38" i="23"/>
  <c r="C71" i="23"/>
  <c r="N105" i="23" l="1"/>
  <c r="D38" i="49"/>
  <c r="T38" i="49"/>
  <c r="L105" i="23"/>
  <c r="P105" i="23"/>
  <c r="D105" i="23"/>
  <c r="T105" i="23"/>
  <c r="F105" i="23"/>
  <c r="V105" i="23"/>
  <c r="H105" i="23"/>
  <c r="X105" i="23"/>
  <c r="T38" i="23"/>
  <c r="Z38" i="23"/>
  <c r="P104" i="23"/>
  <c r="L38" i="49"/>
  <c r="F104" i="49"/>
  <c r="L71" i="23"/>
  <c r="T71" i="23"/>
  <c r="R104" i="23"/>
  <c r="N38" i="49"/>
  <c r="D71" i="23"/>
  <c r="N71" i="23"/>
  <c r="V71" i="23"/>
  <c r="D104" i="23"/>
  <c r="T104" i="23"/>
  <c r="F71" i="23"/>
  <c r="F104" i="23"/>
  <c r="V104" i="23"/>
  <c r="F38" i="23"/>
  <c r="J105" i="23"/>
  <c r="R105" i="23"/>
  <c r="Z105" i="23"/>
  <c r="H38" i="49"/>
  <c r="P38" i="49"/>
  <c r="D71" i="49"/>
  <c r="H71" i="49"/>
  <c r="T104" i="49"/>
  <c r="L104" i="49"/>
  <c r="J38" i="23"/>
  <c r="N38" i="23"/>
  <c r="R38" i="23"/>
  <c r="V38" i="23"/>
  <c r="AB38" i="23"/>
  <c r="J38" i="49"/>
  <c r="R38" i="49"/>
  <c r="D104" i="49"/>
  <c r="H104" i="49"/>
  <c r="AB104" i="23"/>
  <c r="AB71" i="23"/>
  <c r="T105" i="49"/>
  <c r="F71" i="49"/>
  <c r="P71" i="49"/>
  <c r="N104" i="49"/>
  <c r="J71" i="49"/>
  <c r="J105" i="49"/>
  <c r="R71" i="49"/>
  <c r="L71" i="49"/>
  <c r="T71" i="49"/>
  <c r="R104" i="49"/>
  <c r="J104" i="49"/>
  <c r="V38" i="49"/>
  <c r="V71" i="49"/>
  <c r="F45" i="12"/>
  <c r="L45" i="12"/>
  <c r="M18" i="12" s="1"/>
  <c r="J45" i="12"/>
  <c r="H45" i="12"/>
  <c r="D45" i="12"/>
  <c r="C105" i="9"/>
  <c r="K31" i="12"/>
  <c r="K44" i="12"/>
  <c r="I44" i="12"/>
  <c r="I31" i="12"/>
  <c r="G31" i="12"/>
  <c r="G44" i="12"/>
  <c r="E44" i="12"/>
  <c r="E31" i="12"/>
  <c r="K18" i="12"/>
  <c r="E18" i="12"/>
  <c r="E45" i="12" l="1"/>
  <c r="G18" i="12"/>
  <c r="I45" i="12"/>
  <c r="G45" i="12"/>
  <c r="I18" i="12"/>
  <c r="K45" i="12"/>
  <c r="M44" i="12"/>
  <c r="M31" i="12"/>
  <c r="M105" i="38"/>
  <c r="E105" i="38"/>
  <c r="C105" i="38"/>
  <c r="M38" i="38"/>
  <c r="E38" i="38"/>
  <c r="C38" i="38"/>
  <c r="M71" i="38"/>
  <c r="N71" i="38" s="1"/>
  <c r="E71" i="38"/>
  <c r="C71" i="38"/>
  <c r="M104" i="38"/>
  <c r="E104" i="38"/>
  <c r="F104" i="38" s="1"/>
  <c r="C104" i="38"/>
  <c r="H10" i="26"/>
  <c r="F10" i="26"/>
  <c r="D10" i="26"/>
  <c r="B10" i="26"/>
  <c r="J11" i="28"/>
  <c r="H11" i="28"/>
  <c r="F11" i="28"/>
  <c r="D11" i="28"/>
  <c r="B11" i="28"/>
  <c r="K38" i="7"/>
  <c r="I38" i="7"/>
  <c r="G38" i="7"/>
  <c r="E38" i="7"/>
  <c r="C38" i="7"/>
  <c r="K71" i="7"/>
  <c r="I71" i="7"/>
  <c r="G71" i="7"/>
  <c r="E71" i="7"/>
  <c r="C71" i="7"/>
  <c r="J18" i="6"/>
  <c r="H18" i="6"/>
  <c r="D18" i="6"/>
  <c r="B18" i="6"/>
  <c r="D38" i="7" l="1"/>
  <c r="N104" i="38"/>
  <c r="F105" i="38"/>
  <c r="D71" i="7"/>
  <c r="F38" i="38"/>
  <c r="F71" i="38"/>
  <c r="C18" i="6"/>
  <c r="G10" i="26"/>
  <c r="E11" i="28"/>
  <c r="C10" i="26"/>
  <c r="D104" i="38"/>
  <c r="D38" i="38"/>
  <c r="N38" i="38"/>
  <c r="D71" i="38"/>
  <c r="D105" i="38"/>
  <c r="E10" i="26"/>
  <c r="G11" i="28"/>
  <c r="C11" i="28"/>
  <c r="I11" i="28"/>
  <c r="F71" i="7"/>
  <c r="J71" i="7"/>
  <c r="H38" i="7"/>
  <c r="H71" i="7"/>
  <c r="F38" i="7"/>
  <c r="J38" i="7"/>
  <c r="E18" i="6"/>
  <c r="I18" i="6"/>
  <c r="I105" i="9"/>
  <c r="G105" i="9"/>
  <c r="K104" i="9"/>
  <c r="I104" i="9"/>
  <c r="G104" i="9"/>
  <c r="E104" i="9"/>
  <c r="C104" i="9"/>
  <c r="K71" i="9"/>
  <c r="I71" i="9"/>
  <c r="G71" i="9"/>
  <c r="E71" i="9"/>
  <c r="C71" i="9"/>
  <c r="K38" i="9"/>
  <c r="I38" i="9"/>
  <c r="G38" i="9"/>
  <c r="E38" i="9"/>
  <c r="C38" i="9"/>
  <c r="K105" i="7"/>
  <c r="L71" i="7" s="1"/>
  <c r="I105" i="7"/>
  <c r="G105" i="7"/>
  <c r="E105" i="7"/>
  <c r="C105" i="7"/>
  <c r="K104" i="7"/>
  <c r="I104" i="7"/>
  <c r="G104" i="7"/>
  <c r="E104" i="7"/>
  <c r="C104" i="7"/>
  <c r="D104" i="7" s="1"/>
  <c r="J22" i="4"/>
  <c r="H22" i="4"/>
  <c r="D22" i="4"/>
  <c r="B22" i="4"/>
  <c r="D38" i="9" l="1"/>
  <c r="D104" i="9"/>
  <c r="D71" i="9"/>
  <c r="L104" i="9"/>
  <c r="D105" i="9"/>
  <c r="F104" i="9"/>
  <c r="C22" i="4"/>
  <c r="I22" i="4"/>
  <c r="D105" i="7"/>
  <c r="L104" i="7"/>
  <c r="J105" i="7"/>
  <c r="F104" i="7"/>
  <c r="L38" i="7"/>
  <c r="H104" i="7"/>
  <c r="F105" i="7"/>
  <c r="J104" i="7"/>
  <c r="H105" i="7"/>
  <c r="E22" i="4"/>
  <c r="L38" i="9"/>
  <c r="L71" i="9"/>
  <c r="J104" i="9"/>
  <c r="H104" i="9"/>
  <c r="H71" i="9"/>
  <c r="J71" i="9"/>
  <c r="F71" i="9"/>
  <c r="J38" i="9"/>
  <c r="F105" i="9"/>
  <c r="J105" i="9"/>
  <c r="F38" i="9"/>
  <c r="H38" i="9"/>
  <c r="H105" i="9"/>
</calcChain>
</file>

<file path=xl/connections.xml><?xml version="1.0" encoding="utf-8"?>
<connections xmlns="http://schemas.openxmlformats.org/spreadsheetml/2006/main">
  <connection id="1" keepAlive="1" name="Query - rptViw13Agr" description="Connection to the 'rptViw13Agr' query in the workbook." type="5" refreshedVersion="0" background="1">
    <dbPr connection="Provider=Microsoft.Mashup.OleDb.1;Data Source=$Workbook$;Location=rptViw13Agr;Extended Properties=&quot;&quot;" command="SELECT * FROM [rptViw13Agr]"/>
  </connection>
  <connection id="2" keepAlive="1" name="Query - rptViw14Agr" description="Connection to the 'rptViw14Agr' query in the workbook." type="5" refreshedVersion="0" background="1">
    <dbPr connection="Provider=Microsoft.Mashup.OleDb.1;Data Source=$Workbook$;Location=rptViw14Agr;Extended Properties=&quot;&quot;" command="SELECT * FROM [rptViw14Agr]"/>
  </connection>
  <connection id="3"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x15:oledbPr connection="Provider=Microsoft.Mashup.OleDb.1;Data Source=$Workbook$;Location=Table46b_2020;Extended Properties=&quot;&quot;">
            <x15:dbTables>
              <x15:dbTable name="Table46b_2020"/>
            </x15:dbTables>
          </x15:oledbPr>
        </x15:connection>
      </ext>
    </extLst>
  </connection>
  <connection id="4"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x15:oledbPr connection="Provider=Microsoft.Mashup.OleDb.1;Data Source=$Workbook$;Location=Table46b_ii_2020;Extended Properties=&quot;&quot;">
            <x15:dbTables>
              <x15:dbTable name="Table46b_ii_2020"/>
            </x15:dbTables>
          </x15:oledbPr>
        </x15:connection>
      </ext>
    </extLst>
  </connection>
  <connection id="5"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x15:oledbPr connection="Provider=Microsoft.Mashup.OleDb.1;Data Source=$Workbook$;Location=Table46bi_2020;Extended Properties=&quot;&quot;">
            <x15:dbTables>
              <x15:dbTable name="Table46bi_2020"/>
            </x15:dbTables>
          </x15:oledbPr>
        </x15:connection>
      </ext>
    </extLst>
  </connection>
  <connection id="6"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x15:oledbPr connection="Provider=Microsoft.Mashup.OleDb.1;Data Source=$Workbook$;Location=Table49_2020;Extended Properties=&quot;&quot;">
            <x15:dbTables>
              <x15:dbTable name="Table49_2020"/>
            </x15:dbTables>
          </x15:oledbPr>
        </x15:connection>
      </ext>
    </extLst>
  </connection>
  <connection id="7"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x15:oledbPr connection="Provider=Microsoft.Mashup.OleDb.1;Data Source=$Workbook$;Location=Table50_2020;Extended Properties=&quot;&quot;">
            <x15:dbTables>
              <x15:dbTable name="Table50_2020"/>
            </x15:dbTables>
          </x15:oledbPr>
        </x15:connection>
      </ext>
    </extLst>
  </connection>
  <connection id="8"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x15:oledbPr connection="Provider=Microsoft.Mashup.OleDb.1;Data Source=$Workbook$;Location=Table50ci_2020;Extended Properties=&quot;&quot;">
            <x15:dbTables>
              <x15:dbTable name="Table50ci_2020"/>
            </x15:dbTables>
          </x15:oledbPr>
        </x15:connection>
      </ext>
    </extLst>
  </connection>
  <connection id="9"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x15:oledbPr connection="Provider=Microsoft.Mashup.OleDb.1;Data Source=$Workbook$;Location=Table50cii_2020;Extended Properties=&quot;&quot;">
            <x15:dbTables>
              <x15:dbTable name="Table50cii_2020"/>
            </x15:dbTables>
          </x15:oledbPr>
        </x15:connection>
      </ext>
    </extLst>
  </connection>
  <connection id="10"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11"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12"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13"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14"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15"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16" name="Query - Table67_2020" description="Connection to the 'Table67_2020' query in the workbook." type="100" refreshedVersion="6" minRefreshableVersion="5">
    <extLst>
      <ext xmlns:x15="http://schemas.microsoft.com/office/spreadsheetml/2010/11/main" uri="{DE250136-89BD-433C-8126-D09CA5730AF9}">
        <x15:connection id="8f01421a-ef5e-479d-a562-652185afe0e7">
          <x15:oledbPr connection="Provider=Microsoft.Mashup.OleDb.1;Data Source=$Workbook$;Location=Table67_2020;Extended Properties=&quot;&quot;">
            <x15:dbTables>
              <x15:dbTable name="Table67_2020"/>
            </x15:dbTables>
          </x15:oledbPr>
        </x15:connection>
      </ext>
    </extLst>
  </connection>
  <connection id="17"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x15:oledbPr connection="Provider=Microsoft.Mashup.OleDb.1;Data Source=$Workbook$;Location=TableDQ1a_2020;Extended Properties=&quot;&quot;">
            <x15:dbTables>
              <x15:dbTable name="TableDQ1a_2020"/>
            </x15:dbTables>
          </x15:oledbPr>
        </x15:connection>
      </ext>
    </extLst>
  </connection>
  <connection id="18" name="Query - TableDQ1b_2020" description="Connection to the 'TableDQ1b_2020' query in the workbook." type="100" refreshedVersion="6" minRefreshableVersion="5">
    <extLst>
      <ext xmlns:x15="http://schemas.microsoft.com/office/spreadsheetml/2010/11/main" uri="{DE250136-89BD-433C-8126-D09CA5730AF9}">
        <x15:connection id="97b5215d-c4c9-40e3-a0d4-28a9df60dd25">
          <x15:oledbPr connection="Provider=Microsoft.Mashup.OleDb.1;Data Source=$Workbook$;Location=TableDQ1b_2020;Extended Properties=&quot;&quot;">
            <x15:dbTables>
              <x15:dbTable name="TableDQ1b_2020"/>
            </x15:dbTables>
          </x15:oledbPr>
        </x15:connection>
      </ext>
    </extLst>
  </connection>
  <connection id="19" name="Query - TableDQ1c_2020" description="Connection to the 'TableDQ1c_2020' query in the workbook." type="100" refreshedVersion="6" minRefreshableVersion="5">
    <extLst>
      <ext xmlns:x15="http://schemas.microsoft.com/office/spreadsheetml/2010/11/main" uri="{DE250136-89BD-433C-8126-D09CA5730AF9}">
        <x15:connection id="38b80a40-c4e3-4a4b-87b3-12a3af9f89f8">
          <x15:oledbPr connection="Provider=Microsoft.Mashup.OleDb.1;Data Source=$Workbook$;Location=TableDQ1c_2020;Extended Properties=&quot;&quot;">
            <x15:dbTables>
              <x15:dbTable name="TableDQ1c_2020"/>
            </x15:dbTables>
          </x15:oledbPr>
        </x15:connection>
      </ext>
    </extLst>
  </connection>
  <connection id="20" name="Query - TableDQ2a_2020" description="Connection to the 'TableDQ2a_2020' query in the workbook." type="100" refreshedVersion="6" minRefreshableVersion="5">
    <extLst>
      <ext xmlns:x15="http://schemas.microsoft.com/office/spreadsheetml/2010/11/main" uri="{DE250136-89BD-433C-8126-D09CA5730AF9}">
        <x15:connection id="97fd537a-23aa-4e54-a5cc-48a66cfa87a0">
          <x15:oledbPr connection="Provider=Microsoft.Mashup.OleDb.1;Data Source=$Workbook$;Location=TableDQ2a_2020;Extended Properties=&quot;&quot;">
            <x15:dbTables>
              <x15:dbTable name="TableDQ2a_2020"/>
            </x15:dbTables>
          </x15:oledbPr>
        </x15:connection>
      </ext>
    </extLst>
  </connection>
  <connection id="21" name="Query - TableDQ2b_2020" description="Connection to the 'TableDQ2b_2020' query in the workbook." type="100" refreshedVersion="6" minRefreshableVersion="5">
    <extLst>
      <ext xmlns:x15="http://schemas.microsoft.com/office/spreadsheetml/2010/11/main" uri="{DE250136-89BD-433C-8126-D09CA5730AF9}">
        <x15:connection id="89fc379a-6b31-4e29-9600-7f4aa4e06591">
          <x15:oledbPr connection="Provider=Microsoft.Mashup.OleDb.1;Data Source=$Workbook$;Location=TableDQ2b_2020;Extended Properties=&quot;&quot;">
            <x15:dbTables>
              <x15:dbTable name="TableDQ2b_2020"/>
            </x15:dbTables>
          </x15:oledbPr>
        </x15:connection>
      </ext>
    </extLst>
  </connection>
  <connection id="22" name="Query - TableDQ2c_2020" description="Connection to the 'TableDQ2c_2020' query in the workbook." type="100" refreshedVersion="6" minRefreshableVersion="5">
    <extLst>
      <ext xmlns:x15="http://schemas.microsoft.com/office/spreadsheetml/2010/11/main" uri="{DE250136-89BD-433C-8126-D09CA5730AF9}">
        <x15:connection id="1c2f9474-d298-4e65-a3b2-fb9023678cf6">
          <x15:oledbPr connection="Provider=Microsoft.Mashup.OleDb.1;Data Source=$Workbook$;Location=TableDQ2c_2020;Extended Properties=&quot;&quot;">
            <x15:dbTables>
              <x15:dbTable name="TableDQ2c_2020"/>
            </x15:dbTables>
          </x15:oledbPr>
        </x15:connection>
      </ext>
    </extLst>
  </connection>
  <connection id="23" name="Query - TableDQ3a_2020" description="Connection to the 'TableDQ3a_2020' query in the workbook." type="100" refreshedVersion="6" minRefreshableVersion="5">
    <extLst>
      <ext xmlns:x15="http://schemas.microsoft.com/office/spreadsheetml/2010/11/main" uri="{DE250136-89BD-433C-8126-D09CA5730AF9}">
        <x15:connection id="3038812d-a7e0-46a0-8b45-03edefbffbaf">
          <x15:oledbPr connection="Provider=Microsoft.Mashup.OleDb.1;Data Source=$Workbook$;Location=TableDQ3a_2020;Extended Properties=&quot;&quot;">
            <x15:dbTables>
              <x15:dbTable name="TableDQ3a_2020"/>
            </x15:dbTables>
          </x15:oledbPr>
        </x15:connection>
      </ext>
    </extLst>
  </connection>
  <connection id="24" name="Query - TableDQ3b_2020" description="Connection to the 'TableDQ3b_2020' query in the workbook." type="100" refreshedVersion="6" minRefreshableVersion="5">
    <extLst>
      <ext xmlns:x15="http://schemas.microsoft.com/office/spreadsheetml/2010/11/main" uri="{DE250136-89BD-433C-8126-D09CA5730AF9}">
        <x15:connection id="f28f6352-a8ad-44fc-9b43-6b17dbe4561f">
          <x15:oledbPr connection="Provider=Microsoft.Mashup.OleDb.1;Data Source=$Workbook$;Location=TableDQ3b_2020;Extended Properties=&quot;&quot;">
            <x15:dbTables>
              <x15:dbTable name="TableDQ3b_2020"/>
            </x15:dbTables>
          </x15:oledbPr>
        </x15:connection>
      </ext>
    </extLst>
  </connection>
  <connection id="25" name="Query - TableDQ3c_2020" description="Connection to the 'TableDQ3c_2020' query in the workbook." type="100" refreshedVersion="6" minRefreshableVersion="5">
    <extLst>
      <ext xmlns:x15="http://schemas.microsoft.com/office/spreadsheetml/2010/11/main" uri="{DE250136-89BD-433C-8126-D09CA5730AF9}">
        <x15:connection id="4f6dd588-0c1f-4f8c-8ae3-189e0bd753ce">
          <x15:oledbPr connection="Provider=Microsoft.Mashup.OleDb.1;Data Source=$Workbook$;Location=TableDQ3c_2020;Extended Properties=&quot;&quot;">
            <x15:dbTables>
              <x15:dbTable name="TableDQ3c_2020"/>
            </x15:dbTables>
          </x15:oledbPr>
        </x15:connection>
      </ext>
    </extLst>
  </connection>
  <connection id="26" name="Query - TableDQ4a_2020" description="Connection to the 'TableDQ4a_2020' query in the workbook." type="100" refreshedVersion="6" minRefreshableVersion="5">
    <extLst>
      <ext xmlns:x15="http://schemas.microsoft.com/office/spreadsheetml/2010/11/main" uri="{DE250136-89BD-433C-8126-D09CA5730AF9}">
        <x15:connection id="5b37e319-ea3d-4af0-a049-738ffacba146">
          <x15:oledbPr connection="Provider=Microsoft.Mashup.OleDb.1;Data Source=$Workbook$;Location=TableDQ4a_2020;Extended Properties=&quot;&quot;">
            <x15:dbTables>
              <x15:dbTable name="TableDQ4a_2020"/>
            </x15:dbTables>
          </x15:oledbPr>
        </x15:connection>
      </ext>
    </extLst>
  </connection>
  <connection id="27" name="Query - TableDQ4b_2020" description="Connection to the 'TableDQ4b_2020' query in the workbook." type="100" refreshedVersion="6" minRefreshableVersion="5">
    <extLst>
      <ext xmlns:x15="http://schemas.microsoft.com/office/spreadsheetml/2010/11/main" uri="{DE250136-89BD-433C-8126-D09CA5730AF9}">
        <x15:connection id="c46c3e87-26a4-4600-a09e-c9ef5823a483">
          <x15:oledbPr connection="Provider=Microsoft.Mashup.OleDb.1;Data Source=$Workbook$;Location=TableDQ4b_2020;Extended Properties=&quot;&quot;">
            <x15:dbTables>
              <x15:dbTable name="TableDQ4b_2020"/>
            </x15:dbTables>
          </x15:oledbPr>
        </x15:connection>
      </ext>
    </extLst>
  </connection>
  <connection id="28" name="Query - TableDQ4c_2020" description="Connection to the 'TableDQ4c_2020' query in the workbook." type="100" refreshedVersion="6" minRefreshableVersion="5">
    <extLst>
      <ext xmlns:x15="http://schemas.microsoft.com/office/spreadsheetml/2010/11/main" uri="{DE250136-89BD-433C-8126-D09CA5730AF9}">
        <x15:connection id="e5dc3d8b-dee6-4152-91a5-0103b6c342e3">
          <x15:oledbPr connection="Provider=Microsoft.Mashup.OleDb.1;Data Source=$Workbook$;Location=TableDQ4c_2020;Extended Properties=&quot;&quot;">
            <x15:dbTables>
              <x15:dbTable name="TableDQ4c_2020"/>
            </x15:dbTables>
          </x15:oledbPr>
        </x15:connection>
      </ext>
    </extLst>
  </connection>
  <connection id="29" keepAlive="1" name="Query - tbl1" description="Connection to the 'tbl1' query in the workbook." type="5" refreshedVersion="6" background="1" saveData="1">
    <dbPr connection="Provider=Microsoft.Mashup.OleDb.1;Data Source=$Workbook$;Location=tbl1;Extended Properties=&quot;&quot;" command="SELECT * FROM [tbl1]"/>
  </connection>
  <connection id="30" keepAlive="1" name="Query - tbl10" description="Connection to the 'tbl10' query in the workbook." type="5" refreshedVersion="6" background="1" saveData="1">
    <dbPr connection="Provider=Microsoft.Mashup.OleDb.1;Data Source=$Workbook$;Location=tbl10;Extended Properties=&quot;&quot;" command="SELECT * FROM [tbl10]"/>
  </connection>
  <connection id="31" keepAlive="1" name="Query - tbl10a" description="Connection to the 'tbl10a' query in the workbook." type="5" refreshedVersion="6" background="1" saveData="1">
    <dbPr connection="Provider=Microsoft.Mashup.OleDb.1;Data Source=$Workbook$;Location=tbl10a;Extended Properties=&quot;&quot;" command="SELECT * FROM [tbl10a]"/>
  </connection>
  <connection id="32" keepAlive="1" name="Query - tbl10b" description="Connection to the 'tbl10b' query in the workbook." type="5" refreshedVersion="6" background="1" saveData="1">
    <dbPr connection="Provider=Microsoft.Mashup.OleDb.1;Data Source=$Workbook$;Location=tbl10b;Extended Properties=&quot;&quot;" command="SELECT * FROM [tbl10b]"/>
  </connection>
  <connection id="33" keepAlive="1" name="Query - tbl11" description="Connection to the 'tbl11' query in the workbook." type="5" refreshedVersion="6" background="1" saveData="1">
    <dbPr connection="Provider=Microsoft.Mashup.OleDb.1;Data Source=$Workbook$;Location=tbl11;Extended Properties=&quot;&quot;" command="SELECT * FROM [tbl11]"/>
  </connection>
  <connection id="34" keepAlive="1" name="Query - tbl12" description="Connection to the 'tbl12' query in the workbook." type="5" refreshedVersion="6" background="1" saveData="1">
    <dbPr connection="Provider=Microsoft.Mashup.OleDb.1;Data Source=$Workbook$;Location=tbl12;Extended Properties=&quot;&quot;" command="SELECT * FROM [tbl12]"/>
  </connection>
  <connection id="35" keepAlive="1" name="Query - tbl13" description="Connection to the 'tbl13' query in the workbook." type="5" refreshedVersion="6" background="1" saveData="1">
    <dbPr connection="Provider=Microsoft.Mashup.OleDb.1;Data Source=$Workbook$;Location=tbl13;Extended Properties=&quot;&quot;" command="SELECT * FROM [tbl13]"/>
  </connection>
  <connection id="36" keepAlive="1" name="Query - tbl14" description="Connection to the 'tbl14' query in the workbook." type="5" refreshedVersion="6" background="1" saveData="1">
    <dbPr connection="Provider=Microsoft.Mashup.OleDb.1;Data Source=$Workbook$;Location=tbl14;Extended Properties=&quot;&quot;" command="SELECT * FROM [tbl14]"/>
  </connection>
  <connection id="37" keepAlive="1" name="Query - tbl15" description="Connection to the 'tbl15' query in the workbook." type="5" refreshedVersion="6" background="1" saveData="1">
    <dbPr connection="Provider=Microsoft.Mashup.OleDb.1;Data Source=$Workbook$;Location=tbl15;Extended Properties=&quot;&quot;" command="SELECT * FROM [tbl15]"/>
  </connection>
  <connection id="38" keepAlive="1" name="Query - tbl16" description="Connection to the 'tbl16' query in the workbook." type="5" refreshedVersion="6" background="1" saveData="1">
    <dbPr connection="Provider=Microsoft.Mashup.OleDb.1;Data Source=$Workbook$;Location=tbl16;Extended Properties=&quot;&quot;" command="SELECT * FROM [tbl16]"/>
  </connection>
  <connection id="39" keepAlive="1" name="Query - tbl17" description="Connection to the 'tbl17' query in the workbook." type="5" refreshedVersion="6" background="1" saveData="1">
    <dbPr connection="Provider=Microsoft.Mashup.OleDb.1;Data Source=$Workbook$;Location=tbl17;Extended Properties=&quot;&quot;" command="SELECT * FROM [tbl17]"/>
  </connection>
  <connection id="40" keepAlive="1" name="Query - tbl18" description="Connection to the 'tbl18' query in the workbook." type="5" refreshedVersion="6" background="1" saveData="1">
    <dbPr connection="Provider=Microsoft.Mashup.OleDb.1;Data Source=$Workbook$;Location=tbl18;Extended Properties=&quot;&quot;" command="SELECT * FROM [tbl18]"/>
  </connection>
  <connection id="41" keepAlive="1" name="Query - tbl19" description="Connection to the 'tbl19' query in the workbook." type="5" refreshedVersion="6" background="1" saveData="1">
    <dbPr connection="Provider=Microsoft.Mashup.OleDb.1;Data Source=$Workbook$;Location=tbl19;Extended Properties=&quot;&quot;" command="SELECT * FROM [tbl19]"/>
  </connection>
  <connection id="42" keepAlive="1" name="Query - tbl2" description="Connection to the 'tbl2' query in the workbook." type="5" refreshedVersion="6" background="1" saveData="1">
    <dbPr connection="Provider=Microsoft.Mashup.OleDb.1;Data Source=$Workbook$;Location=tbl2;Extended Properties=&quot;&quot;" command="SELECT * FROM [tbl2]"/>
  </connection>
  <connection id="43" keepAlive="1" name="Query - tbl20" description="Connection to the 'tbl20' query in the workbook." type="5" refreshedVersion="6" background="1" saveData="1">
    <dbPr connection="Provider=Microsoft.Mashup.OleDb.1;Data Source=$Workbook$;Location=tbl20;Extended Properties=&quot;&quot;" command="SELECT * FROM [tbl20]"/>
  </connection>
  <connection id="44" keepAlive="1" name="Query - tbl21" description="Connection to the 'tbl21' query in the workbook." type="5" refreshedVersion="6" background="1" saveData="1">
    <dbPr connection="Provider=Microsoft.Mashup.OleDb.1;Data Source=$Workbook$;Location=tbl21;Extended Properties=&quot;&quot;" command="SELECT * FROM [tbl21]"/>
  </connection>
  <connection id="45" keepAlive="1" name="Query - tbl22" description="Connection to the 'tbl22' query in the workbook." type="5" refreshedVersion="6" background="1" saveData="1">
    <dbPr connection="Provider=Microsoft.Mashup.OleDb.1;Data Source=$Workbook$;Location=tbl22;Extended Properties=&quot;&quot;" command="SELECT * FROM [tbl22]"/>
  </connection>
  <connection id="46" keepAlive="1" name="Query - tbl3" description="Connection to the 'tbl3' query in the workbook." type="5" refreshedVersion="6" background="1" saveData="1">
    <dbPr connection="Provider=Microsoft.Mashup.OleDb.1;Data Source=$Workbook$;Location=tbl3;Extended Properties=&quot;&quot;" command="SELECT * FROM [tbl3]"/>
  </connection>
  <connection id="47" keepAlive="1" name="Query - tbl4" description="Connection to the 'tbl4' query in the workbook." type="5" refreshedVersion="6" background="1" saveData="1">
    <dbPr connection="Provider=Microsoft.Mashup.OleDb.1;Data Source=$Workbook$;Location=tbl4;Extended Properties=&quot;&quot;" command="SELECT * FROM [tbl4]"/>
  </connection>
  <connection id="48" keepAlive="1" name="Query - tbl5" description="Connection to the 'tbl5' query in the workbook." type="5" refreshedVersion="6" background="1" saveData="1">
    <dbPr connection="Provider=Microsoft.Mashup.OleDb.1;Data Source=$Workbook$;Location=tbl5;Extended Properties=&quot;&quot;" command="SELECT * FROM [tbl5]"/>
  </connection>
  <connection id="49" keepAlive="1" name="Query - tbl6" description="Connection to the 'tbl6' query in the workbook." type="5" refreshedVersion="6" background="1" saveData="1">
    <dbPr connection="Provider=Microsoft.Mashup.OleDb.1;Data Source=$Workbook$;Location=tbl6;Extended Properties=&quot;&quot;" command="SELECT * FROM [tbl6]"/>
  </connection>
  <connection id="50" keepAlive="1" name="Query - tbl7" description="Connection to the 'tbl7' query in the workbook." type="5" refreshedVersion="6" background="1" saveData="1">
    <dbPr connection="Provider=Microsoft.Mashup.OleDb.1;Data Source=$Workbook$;Location=tbl7;Extended Properties=&quot;&quot;" command="SELECT * FROM [tbl7]"/>
  </connection>
  <connection id="51" keepAlive="1" name="Query - tbl8" description="Connection to the 'tbl8' query in the workbook." type="5" refreshedVersion="6" background="1" saveData="1">
    <dbPr connection="Provider=Microsoft.Mashup.OleDb.1;Data Source=$Workbook$;Location=tbl8;Extended Properties=&quot;&quot;" command="SELECT * FROM [tbl8]"/>
  </connection>
  <connection id="52" keepAlive="1" name="Query - tbl9" description="Connection to the 'tbl9' query in the workbook." type="5" refreshedVersion="6" background="1" saveData="1">
    <dbPr connection="Provider=Microsoft.Mashup.OleDb.1;Data Source=$Workbook$;Location=tbl9;Extended Properties=&quot;&quot;" command="SELECT * FROM [tbl9]"/>
  </connection>
  <connection id="53"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<sst xmlns="http://schemas.openxmlformats.org/spreadsheetml/2006/main" count="15237" uniqueCount="1145">
  <si>
    <t>Age Years</t>
  </si>
  <si>
    <t>Male</t>
  </si>
  <si>
    <t>Male (%)</t>
  </si>
  <si>
    <t>Female</t>
  </si>
  <si>
    <t>Female (%)</t>
  </si>
  <si>
    <t>Ambiguous</t>
  </si>
  <si>
    <t>Ambiguous (%)</t>
  </si>
  <si>
    <t>Unknown</t>
  </si>
  <si>
    <t>Unknown (%)</t>
  </si>
  <si>
    <t>Total</t>
  </si>
  <si>
    <t>Total (%)</t>
  </si>
  <si>
    <t>0</t>
  </si>
  <si>
    <t>(58.6)</t>
  </si>
  <si>
    <t>(41.4)</t>
  </si>
  <si>
    <t>(0.0)</t>
  </si>
  <si>
    <t>(43.5)</t>
  </si>
  <si>
    <t>1</t>
  </si>
  <si>
    <t>(53.7)</t>
  </si>
  <si>
    <t>(46.3)</t>
  </si>
  <si>
    <t>(10.8)</t>
  </si>
  <si>
    <t>2</t>
  </si>
  <si>
    <t>(56.5)</t>
  </si>
  <si>
    <t>(6.2)</t>
  </si>
  <si>
    <t>3</t>
  </si>
  <si>
    <t>(57.3)</t>
  </si>
  <si>
    <t>(42.7)</t>
  </si>
  <si>
    <t>(5.1)</t>
  </si>
  <si>
    <t>4</t>
  </si>
  <si>
    <t>(57.8)</t>
  </si>
  <si>
    <t>(42.2)</t>
  </si>
  <si>
    <t>(4.0)</t>
  </si>
  <si>
    <t>5</t>
  </si>
  <si>
    <t>(56.6)</t>
  </si>
  <si>
    <t>(43.4)</t>
  </si>
  <si>
    <t>(3.5)</t>
  </si>
  <si>
    <t>6</t>
  </si>
  <si>
    <t>(55.2)</t>
  </si>
  <si>
    <t>(44.8)</t>
  </si>
  <si>
    <t>(2.9)</t>
  </si>
  <si>
    <t>7</t>
  </si>
  <si>
    <t>(56.0)</t>
  </si>
  <si>
    <t>(44.0)</t>
  </si>
  <si>
    <t>(2.8)</t>
  </si>
  <si>
    <t>8</t>
  </si>
  <si>
    <t>(57.9)</t>
  </si>
  <si>
    <t>(42.1)</t>
  </si>
  <si>
    <t>(2.4)</t>
  </si>
  <si>
    <t>9</t>
  </si>
  <si>
    <t>(57.2)</t>
  </si>
  <si>
    <t>(42.8)</t>
  </si>
  <si>
    <t>(2.2)</t>
  </si>
  <si>
    <t>10</t>
  </si>
  <si>
    <t>11</t>
  </si>
  <si>
    <t>(56.8)</t>
  </si>
  <si>
    <t>(43.2)</t>
  </si>
  <si>
    <t>(2.5)</t>
  </si>
  <si>
    <t>12</t>
  </si>
  <si>
    <t>(51.2)</t>
  </si>
  <si>
    <t>(48.8)</t>
  </si>
  <si>
    <t>13</t>
  </si>
  <si>
    <t>(51.5)</t>
  </si>
  <si>
    <t>(48.5)</t>
  </si>
  <si>
    <t>14</t>
  </si>
  <si>
    <t>(52.4)</t>
  </si>
  <si>
    <t>(47.6)</t>
  </si>
  <si>
    <t>(3.2)</t>
  </si>
  <si>
    <t>15</t>
  </si>
  <si>
    <t>(52.9)</t>
  </si>
  <si>
    <t>(47.1)</t>
  </si>
  <si>
    <t>(56.7)</t>
  </si>
  <si>
    <t>(43.3)</t>
  </si>
  <si>
    <t/>
  </si>
  <si>
    <t>Age Months</t>
  </si>
  <si>
    <t>(60.3)</t>
  </si>
  <si>
    <t>(39.7)</t>
  </si>
  <si>
    <t>(31.2)</t>
  </si>
  <si>
    <t>(41.0)</t>
  </si>
  <si>
    <t>(13.8)</t>
  </si>
  <si>
    <t>(40.4)</t>
  </si>
  <si>
    <t>(9.8)</t>
  </si>
  <si>
    <t>(7.9)</t>
  </si>
  <si>
    <t>(54.7)</t>
  </si>
  <si>
    <t>(45.3)</t>
  </si>
  <si>
    <t>(7.2)</t>
  </si>
  <si>
    <t>(6.1)</t>
  </si>
  <si>
    <t>(58.3)</t>
  </si>
  <si>
    <t>(41.7)</t>
  </si>
  <si>
    <t>(5.3)</t>
  </si>
  <si>
    <t>(59.4)</t>
  </si>
  <si>
    <t>(4.3)</t>
  </si>
  <si>
    <t>(58.7)</t>
  </si>
  <si>
    <t>(41.3)</t>
  </si>
  <si>
    <t>(3.6)</t>
  </si>
  <si>
    <t>(57.5)</t>
  </si>
  <si>
    <t>(42.5)</t>
  </si>
  <si>
    <t>(58.0)</t>
  </si>
  <si>
    <t>(42.0)</t>
  </si>
  <si>
    <t>(3.3)</t>
  </si>
  <si>
    <t>Year</t>
  </si>
  <si>
    <t>Organisation</t>
  </si>
  <si>
    <t>&lt;1</t>
  </si>
  <si>
    <t>&lt;1 (%)</t>
  </si>
  <si>
    <t>1-4</t>
  </si>
  <si>
    <t>1-4 (%)</t>
  </si>
  <si>
    <t>5-10</t>
  </si>
  <si>
    <t>5-10 (%)</t>
  </si>
  <si>
    <t>11-15</t>
  </si>
  <si>
    <t>11-15 (%)</t>
  </si>
  <si>
    <t>2017</t>
  </si>
  <si>
    <t>A</t>
  </si>
  <si>
    <t>(29.9)</t>
  </si>
  <si>
    <t>(32.8)</t>
  </si>
  <si>
    <t>(17.1)</t>
  </si>
  <si>
    <t>(20.2)</t>
  </si>
  <si>
    <t>(3.1)</t>
  </si>
  <si>
    <t>C</t>
  </si>
  <si>
    <t>(36.2)</t>
  </si>
  <si>
    <t>(27.7)</t>
  </si>
  <si>
    <t>(19.0)</t>
  </si>
  <si>
    <t>(17.0)</t>
  </si>
  <si>
    <t>D</t>
  </si>
  <si>
    <t>(37.3)</t>
  </si>
  <si>
    <t>(27.8)</t>
  </si>
  <si>
    <t>(16.6)</t>
  </si>
  <si>
    <t>(18.3)</t>
  </si>
  <si>
    <t>E1</t>
  </si>
  <si>
    <t>(53.9)</t>
  </si>
  <si>
    <t>(23.2)</t>
  </si>
  <si>
    <t>(12.6)</t>
  </si>
  <si>
    <t>(10.2)</t>
  </si>
  <si>
    <t>(4.8)</t>
  </si>
  <si>
    <t>E2</t>
  </si>
  <si>
    <t>(24.9)</t>
  </si>
  <si>
    <t>(9.3)</t>
  </si>
  <si>
    <t>(8.4)</t>
  </si>
  <si>
    <t>(3.8)</t>
  </si>
  <si>
    <t>F</t>
  </si>
  <si>
    <t>(56.3)</t>
  </si>
  <si>
    <t>(22.3)</t>
  </si>
  <si>
    <t>(11.2)</t>
  </si>
  <si>
    <t>(10.1)</t>
  </si>
  <si>
    <t>(5.4)</t>
  </si>
  <si>
    <t>(50.0)</t>
  </si>
  <si>
    <t>H</t>
  </si>
  <si>
    <t>(27.2)</t>
  </si>
  <si>
    <t>(35.8)</t>
  </si>
  <si>
    <t>(18.5)</t>
  </si>
  <si>
    <t>I</t>
  </si>
  <si>
    <t>(48.9)</t>
  </si>
  <si>
    <t>(26.4)</t>
  </si>
  <si>
    <t>(12.4)</t>
  </si>
  <si>
    <t>(12.2)</t>
  </si>
  <si>
    <t>K2</t>
  </si>
  <si>
    <t>(48.3)</t>
  </si>
  <si>
    <t>(20.5)</t>
  </si>
  <si>
    <t>(19.2)</t>
  </si>
  <si>
    <t>(12.0)</t>
  </si>
  <si>
    <t>(1.5)</t>
  </si>
  <si>
    <t>K3</t>
  </si>
  <si>
    <t>(46.9)</t>
  </si>
  <si>
    <t>(24.3)</t>
  </si>
  <si>
    <t>(15.0)</t>
  </si>
  <si>
    <t>L</t>
  </si>
  <si>
    <t>(27.9)</t>
  </si>
  <si>
    <t>(11.6)</t>
  </si>
  <si>
    <t>(12.9)</t>
  </si>
  <si>
    <t>M</t>
  </si>
  <si>
    <t>(33.3)</t>
  </si>
  <si>
    <t>(31.5)</t>
  </si>
  <si>
    <t>(14.7)</t>
  </si>
  <si>
    <t>N</t>
  </si>
  <si>
    <t>(24.8)</t>
  </si>
  <si>
    <t>(34.4)</t>
  </si>
  <si>
    <t>(18.6)</t>
  </si>
  <si>
    <t>(22.2)</t>
  </si>
  <si>
    <t>(3.7)</t>
  </si>
  <si>
    <t>O</t>
  </si>
  <si>
    <t>(63.6)</t>
  </si>
  <si>
    <t>(18.4)</t>
  </si>
  <si>
    <t>(9.6)</t>
  </si>
  <si>
    <t>P</t>
  </si>
  <si>
    <t>(56.4)</t>
  </si>
  <si>
    <t>(23.0)</t>
  </si>
  <si>
    <t>(8.9)</t>
  </si>
  <si>
    <t>(4.9)</t>
  </si>
  <si>
    <t>Q</t>
  </si>
  <si>
    <t>(35.0)</t>
  </si>
  <si>
    <t>(29.6)</t>
  </si>
  <si>
    <t>(19.5)</t>
  </si>
  <si>
    <t>(15.8)</t>
  </si>
  <si>
    <t>R</t>
  </si>
  <si>
    <t>(25.9)</t>
  </si>
  <si>
    <t>(13.6)</t>
  </si>
  <si>
    <t>(4.6)</t>
  </si>
  <si>
    <t>S</t>
  </si>
  <si>
    <t>(33.7)</t>
  </si>
  <si>
    <t>(15.6)</t>
  </si>
  <si>
    <t>(21.1)</t>
  </si>
  <si>
    <t>T</t>
  </si>
  <si>
    <t>(30.9)</t>
  </si>
  <si>
    <t>(20.0)</t>
  </si>
  <si>
    <t>(21.3)</t>
  </si>
  <si>
    <t>U</t>
  </si>
  <si>
    <t>(34.8)</t>
  </si>
  <si>
    <t>(24.5)</t>
  </si>
  <si>
    <t>(21.9)</t>
  </si>
  <si>
    <t>(18.8)</t>
  </si>
  <si>
    <t>(1.6)</t>
  </si>
  <si>
    <t>V</t>
  </si>
  <si>
    <t>(51.1)</t>
  </si>
  <si>
    <t>(11.8)</t>
  </si>
  <si>
    <t>(6.8)</t>
  </si>
  <si>
    <t>W</t>
  </si>
  <si>
    <t>(23.1)</t>
  </si>
  <si>
    <t>(13.1)</t>
  </si>
  <si>
    <t>(9.9)</t>
  </si>
  <si>
    <t>X1</t>
  </si>
  <si>
    <t>(62.9)</t>
  </si>
  <si>
    <t>(7.5)</t>
  </si>
  <si>
    <t>(1.9)</t>
  </si>
  <si>
    <t>X2</t>
  </si>
  <si>
    <t>(50.1)</t>
  </si>
  <si>
    <t>(24.0)</t>
  </si>
  <si>
    <t>(19.7)</t>
  </si>
  <si>
    <t>Y</t>
  </si>
  <si>
    <t>(36.8)</t>
  </si>
  <si>
    <t>(31.6)</t>
  </si>
  <si>
    <t>(16.9)</t>
  </si>
  <si>
    <t>Z</t>
  </si>
  <si>
    <t>(30.5)</t>
  </si>
  <si>
    <t>(31.7)</t>
  </si>
  <si>
    <t>(18.2)</t>
  </si>
  <si>
    <t>(2.0)</t>
  </si>
  <si>
    <t>ZA</t>
  </si>
  <si>
    <t>(25.7)</t>
  </si>
  <si>
    <t>(15.3)</t>
  </si>
  <si>
    <t>(4.5)</t>
  </si>
  <si>
    <t>ZB</t>
  </si>
  <si>
    <t>(38.1)</t>
  </si>
  <si>
    <t>(28.9)</t>
  </si>
  <si>
    <t>(17.6)</t>
  </si>
  <si>
    <t>(2.6)</t>
  </si>
  <si>
    <t>ZC</t>
  </si>
  <si>
    <t>(19.6)</t>
  </si>
  <si>
    <t>(12.1)</t>
  </si>
  <si>
    <t>ZD</t>
  </si>
  <si>
    <t>(38.4)</t>
  </si>
  <si>
    <t>(25.4)</t>
  </si>
  <si>
    <t>(21.7)</t>
  </si>
  <si>
    <t>(14.4)</t>
  </si>
  <si>
    <t>ZE</t>
  </si>
  <si>
    <t>(10.7)</t>
  </si>
  <si>
    <t>(30.6)</t>
  </si>
  <si>
    <t>(46.6)</t>
  </si>
  <si>
    <t>ZF</t>
  </si>
  <si>
    <t>(10.3)</t>
  </si>
  <si>
    <t>(41.2)</t>
  </si>
  <si>
    <t>(0.3)</t>
  </si>
  <si>
    <t>(44.6)</t>
  </si>
  <si>
    <t>(33.1)</t>
  </si>
  <si>
    <t>2018</t>
  </si>
  <si>
    <t>(28.0)</t>
  </si>
  <si>
    <t>(21.6)</t>
  </si>
  <si>
    <t>(2.7)</t>
  </si>
  <si>
    <t>(32.3)</t>
  </si>
  <si>
    <t>(28.4)</t>
  </si>
  <si>
    <t>(28.5)</t>
  </si>
  <si>
    <t>(29.7)</t>
  </si>
  <si>
    <t>(19.1)</t>
  </si>
  <si>
    <t>(22.7)</t>
  </si>
  <si>
    <t>(5.6)</t>
  </si>
  <si>
    <t>(52.7)</t>
  </si>
  <si>
    <t>(14.8)</t>
  </si>
  <si>
    <t>(11.4)</t>
  </si>
  <si>
    <t>(51.7)</t>
  </si>
  <si>
    <t>(27.0)</t>
  </si>
  <si>
    <t>(9.5)</t>
  </si>
  <si>
    <t>(52.6)</t>
  </si>
  <si>
    <t>(12.7)</t>
  </si>
  <si>
    <t>(37.6)</t>
  </si>
  <si>
    <t>(49.6)</t>
  </si>
  <si>
    <t>(26.3)</t>
  </si>
  <si>
    <t>(13.5)</t>
  </si>
  <si>
    <t>(25.6)</t>
  </si>
  <si>
    <t>(14.5)</t>
  </si>
  <si>
    <t>(8.3)</t>
  </si>
  <si>
    <t>(47.0)</t>
  </si>
  <si>
    <t>(23.4)</t>
  </si>
  <si>
    <t>(16.1)</t>
  </si>
  <si>
    <t>(13.4)</t>
  </si>
  <si>
    <t>(45.2)</t>
  </si>
  <si>
    <t>(24.4)</t>
  </si>
  <si>
    <t>(20.1)</t>
  </si>
  <si>
    <t>(1.4)</t>
  </si>
  <si>
    <t>(34.1)</t>
  </si>
  <si>
    <t>(27.5)</t>
  </si>
  <si>
    <t>(16.5)</t>
  </si>
  <si>
    <t>(11.9)</t>
  </si>
  <si>
    <t>(63.1)</t>
  </si>
  <si>
    <t>(10.5)</t>
  </si>
  <si>
    <t>(4.7)</t>
  </si>
  <si>
    <t>(37.0)</t>
  </si>
  <si>
    <t>(30.8)</t>
  </si>
  <si>
    <t>(17.7)</t>
  </si>
  <si>
    <t>(50.5)</t>
  </si>
  <si>
    <t>(15.5)</t>
  </si>
  <si>
    <t>(34.6)</t>
  </si>
  <si>
    <t>(31.4)</t>
  </si>
  <si>
    <t>(14.2)</t>
  </si>
  <si>
    <t>(19.8)</t>
  </si>
  <si>
    <t>(30.3)</t>
  </si>
  <si>
    <t>(21.2)</t>
  </si>
  <si>
    <t>(40.2)</t>
  </si>
  <si>
    <t>(32.7)</t>
  </si>
  <si>
    <t>(14.3)</t>
  </si>
  <si>
    <t>(12.8)</t>
  </si>
  <si>
    <t>(22.5)</t>
  </si>
  <si>
    <t>(6.0)</t>
  </si>
  <si>
    <t>(47.3)</t>
  </si>
  <si>
    <t>(26.7)</t>
  </si>
  <si>
    <t>(13.3)</t>
  </si>
  <si>
    <t>(65.5)</t>
  </si>
  <si>
    <t>(8.8)</t>
  </si>
  <si>
    <t>(22.8)</t>
  </si>
  <si>
    <t>(30.1)</t>
  </si>
  <si>
    <t>(19.9)</t>
  </si>
  <si>
    <t>(17.8)</t>
  </si>
  <si>
    <t>(4.2)</t>
  </si>
  <si>
    <t>(35.9)</t>
  </si>
  <si>
    <t>(16.8)</t>
  </si>
  <si>
    <t>(55.3)</t>
  </si>
  <si>
    <t>(11.7)</t>
  </si>
  <si>
    <t>(38.2)</t>
  </si>
  <si>
    <t>(28.3)</t>
  </si>
  <si>
    <t>(26.0)</t>
  </si>
  <si>
    <t>(39.5)</t>
  </si>
  <si>
    <t>(1.3)</t>
  </si>
  <si>
    <t>(22.6)</t>
  </si>
  <si>
    <t>(29.0)</t>
  </si>
  <si>
    <t>(25.8)</t>
  </si>
  <si>
    <t>(0.5)</t>
  </si>
  <si>
    <t>(26.2)</t>
  </si>
  <si>
    <t>(33.6)</t>
  </si>
  <si>
    <t>2019</t>
  </si>
  <si>
    <t>(32.9)</t>
  </si>
  <si>
    <t>(22.1)</t>
  </si>
  <si>
    <t>(34.2)</t>
  </si>
  <si>
    <t>(19.4)</t>
  </si>
  <si>
    <t>(21.5)</t>
  </si>
  <si>
    <t>(30.4)</t>
  </si>
  <si>
    <t>(30.0)</t>
  </si>
  <si>
    <t>(22.9)</t>
  </si>
  <si>
    <t>(57.1)</t>
  </si>
  <si>
    <t>(6.7)</t>
  </si>
  <si>
    <t>(50.6)</t>
  </si>
  <si>
    <t>(26.6)</t>
  </si>
  <si>
    <t>(35.6)</t>
  </si>
  <si>
    <t>(18.7)</t>
  </si>
  <si>
    <t>(17.4)</t>
  </si>
  <si>
    <t>(3.0)</t>
  </si>
  <si>
    <t>(50.4)</t>
  </si>
  <si>
    <t>(49.5)</t>
  </si>
  <si>
    <t>(28.1)</t>
  </si>
  <si>
    <t>(8.0)</t>
  </si>
  <si>
    <t>(27.1)</t>
  </si>
  <si>
    <t>(40.1)</t>
  </si>
  <si>
    <t>(28.7)</t>
  </si>
  <si>
    <t>(25.5)</t>
  </si>
  <si>
    <t>(22.4)</t>
  </si>
  <si>
    <t>(36.0)</t>
  </si>
  <si>
    <t>(59.3)</t>
  </si>
  <si>
    <t>(61.6)</t>
  </si>
  <si>
    <t>(11.1)</t>
  </si>
  <si>
    <t>(35.3)</t>
  </si>
  <si>
    <t>(16.4)</t>
  </si>
  <si>
    <t>(19.3)</t>
  </si>
  <si>
    <t>(32.2)</t>
  </si>
  <si>
    <t>(25.2)</t>
  </si>
  <si>
    <t>(29.8)</t>
  </si>
  <si>
    <t>(23.3)</t>
  </si>
  <si>
    <t>(21.4)</t>
  </si>
  <si>
    <t>(13.0)</t>
  </si>
  <si>
    <t>(6.4)</t>
  </si>
  <si>
    <t>(44.3)</t>
  </si>
  <si>
    <t>(13.9)</t>
  </si>
  <si>
    <t>(2.1)</t>
  </si>
  <si>
    <t>(41.9)</t>
  </si>
  <si>
    <t>(32.5)</t>
  </si>
  <si>
    <t>(17.3)</t>
  </si>
  <si>
    <t>(15.7)</t>
  </si>
  <si>
    <t>(39.9)</t>
  </si>
  <si>
    <t>(1.0)</t>
  </si>
  <si>
    <t>(45.7)</t>
  </si>
  <si>
    <t>(22.0)</t>
  </si>
  <si>
    <t>(43.7)</t>
  </si>
  <si>
    <t>(1.1)</t>
  </si>
  <si>
    <t>(17.2)</t>
  </si>
  <si>
    <t>(27.6)</t>
  </si>
  <si>
    <t>(0.4)</t>
  </si>
  <si>
    <t>(26.5)</t>
  </si>
  <si>
    <t>(16.3)</t>
  </si>
  <si>
    <t>(14.6)</t>
  </si>
  <si>
    <t>Grand</t>
  </si>
  <si>
    <t>1-2</t>
  </si>
  <si>
    <t>1-2 (%)</t>
  </si>
  <si>
    <t>3-5</t>
  </si>
  <si>
    <t>3-5 (%)</t>
  </si>
  <si>
    <t>6-11</t>
  </si>
  <si>
    <t>6-11 (%)</t>
  </si>
  <si>
    <t>(20.7)</t>
  </si>
  <si>
    <t>(15.1)</t>
  </si>
  <si>
    <t>(29.1)</t>
  </si>
  <si>
    <t>(27.3)</t>
  </si>
  <si>
    <t>(25.0)</t>
  </si>
  <si>
    <t>(5.8)</t>
  </si>
  <si>
    <t>(31.9)</t>
  </si>
  <si>
    <t>(23.9)</t>
  </si>
  <si>
    <t>(26.9)</t>
  </si>
  <si>
    <t>(6.9)</t>
  </si>
  <si>
    <t>(23.7)</t>
  </si>
  <si>
    <t>(24.7)</t>
  </si>
  <si>
    <t>(25.3)</t>
  </si>
  <si>
    <t>(3.9)</t>
  </si>
  <si>
    <t>(41.8)</t>
  </si>
  <si>
    <t>(15.2)</t>
  </si>
  <si>
    <t>(3.4)</t>
  </si>
  <si>
    <t>(27.4)</t>
  </si>
  <si>
    <t>(2.3)</t>
  </si>
  <si>
    <t>(20.9)</t>
  </si>
  <si>
    <t>(49.3)</t>
  </si>
  <si>
    <t>(17.5)</t>
  </si>
  <si>
    <t>(6.3)</t>
  </si>
  <si>
    <t>(33.0)</t>
  </si>
  <si>
    <t>(20.3)</t>
  </si>
  <si>
    <t>(14.1)</t>
  </si>
  <si>
    <t>(39.4)</t>
  </si>
  <si>
    <t>(23.8)</t>
  </si>
  <si>
    <t>(18.0)</t>
  </si>
  <si>
    <t>(26.1)</t>
  </si>
  <si>
    <t>(1.2)</t>
  </si>
  <si>
    <t>(36.9)</t>
  </si>
  <si>
    <t>(7.8)</t>
  </si>
  <si>
    <t>(4.4)</t>
  </si>
  <si>
    <t>(43.0)</t>
  </si>
  <si>
    <t>(24.2)</t>
  </si>
  <si>
    <t>(29.5)</t>
  </si>
  <si>
    <t>(37.9)</t>
  </si>
  <si>
    <t>(4.1)</t>
  </si>
  <si>
    <t>(40.7)</t>
  </si>
  <si>
    <t>(38.8)</t>
  </si>
  <si>
    <t>(6.5)</t>
  </si>
  <si>
    <t>(28.6)</t>
  </si>
  <si>
    <t>(0.1)</t>
  </si>
  <si>
    <t>(23.6)</t>
  </si>
  <si>
    <t>(33.9)</t>
  </si>
  <si>
    <t>(23.5)</t>
  </si>
  <si>
    <t>(29.4)</t>
  </si>
  <si>
    <t>(1.7)</t>
  </si>
  <si>
    <t>(9.1)</t>
  </si>
  <si>
    <t>(44.7)</t>
  </si>
  <si>
    <t>(35.4)</t>
  </si>
  <si>
    <t>(6.6)</t>
  </si>
  <si>
    <t>(1.8)</t>
  </si>
  <si>
    <t>(20.4)</t>
  </si>
  <si>
    <t>(37.2)</t>
  </si>
  <si>
    <t>(43.8)</t>
  </si>
  <si>
    <t>(16.7)</t>
  </si>
  <si>
    <t>(33.5)</t>
  </si>
  <si>
    <t>(21.8)</t>
  </si>
  <si>
    <t>(34.9)</t>
  </si>
  <si>
    <t>(35.2)</t>
  </si>
  <si>
    <t>(25.1)</t>
  </si>
  <si>
    <t>(5.0)</t>
  </si>
  <si>
    <t>(35.5)</t>
  </si>
  <si>
    <t>(15.9)</t>
  </si>
  <si>
    <t>(44.1)</t>
  </si>
  <si>
    <t>(30.2)</t>
  </si>
  <si>
    <t>(38.9)</t>
  </si>
  <si>
    <t>(20.8)</t>
  </si>
  <si>
    <t>(17.9)</t>
  </si>
  <si>
    <t>(29.2)</t>
  </si>
  <si>
    <t>(26.8)</t>
  </si>
  <si>
    <t>(16.2)</t>
  </si>
  <si>
    <t>(38.7)</t>
  </si>
  <si>
    <t>(24.1)</t>
  </si>
  <si>
    <t>(36.1)</t>
  </si>
  <si>
    <t>(31.1)</t>
  </si>
  <si>
    <t>(37.8)</t>
  </si>
  <si>
    <t>(24.6)</t>
  </si>
  <si>
    <t>(31.0)</t>
  </si>
  <si>
    <t>(18.9)</t>
  </si>
  <si>
    <t>(32.4)</t>
  </si>
  <si>
    <t>(0.2)</t>
  </si>
  <si>
    <t>(31.3)</t>
  </si>
  <si>
    <t>(34.7)</t>
  </si>
  <si>
    <t>(38.3)</t>
  </si>
  <si>
    <t>(18.1)</t>
  </si>
  <si>
    <t>(38.5)</t>
  </si>
  <si>
    <t>(34.5)</t>
  </si>
  <si>
    <t>(39.8)</t>
  </si>
  <si>
    <t>(7.0)</t>
  </si>
  <si>
    <t>(38.0)</t>
  </si>
  <si>
    <t>(13.2)</t>
  </si>
  <si>
    <t>(40.9)</t>
  </si>
  <si>
    <t>(7.7)</t>
  </si>
  <si>
    <t>(48.2)</t>
  </si>
  <si>
    <t>(29.3)</t>
  </si>
  <si>
    <t>(36.4)</t>
  </si>
  <si>
    <t>(12.3)</t>
  </si>
  <si>
    <t>(0.9)</t>
  </si>
  <si>
    <t>(37.5)</t>
  </si>
  <si>
    <t>(36.6)</t>
  </si>
  <si>
    <t>(32.6)</t>
  </si>
  <si>
    <t>(42.4)</t>
  </si>
  <si>
    <t>(40.0)</t>
  </si>
  <si>
    <t>16</t>
  </si>
  <si>
    <t>16 (%)</t>
  </si>
  <si>
    <t>(91.7)</t>
  </si>
  <si>
    <t>(60.0)</t>
  </si>
  <si>
    <t>(36.7)</t>
  </si>
  <si>
    <t>(5.5)</t>
  </si>
  <si>
    <t>(83.3)</t>
  </si>
  <si>
    <t>(100.0)</t>
  </si>
  <si>
    <t>(42.9)</t>
  </si>
  <si>
    <t>(44.4)</t>
  </si>
  <si>
    <t>(55.6)</t>
  </si>
  <si>
    <t>(55.4)</t>
  </si>
  <si>
    <t>(85.2)</t>
  </si>
  <si>
    <t>(53.8)</t>
  </si>
  <si>
    <t>(46.2)</t>
  </si>
  <si>
    <t>(5.9)</t>
  </si>
  <si>
    <t>(60.5)</t>
  </si>
  <si>
    <t>(62.5)</t>
  </si>
  <si>
    <t>(52.2)</t>
  </si>
  <si>
    <t>(47.8)</t>
  </si>
  <si>
    <t>(66.7)</t>
  </si>
  <si>
    <t>(53.3)</t>
  </si>
  <si>
    <t>(46.7)</t>
  </si>
  <si>
    <t>(88.9)</t>
  </si>
  <si>
    <t>(47.4)</t>
  </si>
  <si>
    <t>(87.5)</t>
  </si>
  <si>
    <t>(12.5)</t>
  </si>
  <si>
    <t>(68.8)</t>
  </si>
  <si>
    <t>(0.7)</t>
  </si>
  <si>
    <t>(85.7)</t>
  </si>
  <si>
    <t>(44.9)</t>
  </si>
  <si>
    <t>(8.2)</t>
  </si>
  <si>
    <t>(45.8)</t>
  </si>
  <si>
    <t>(69.6)</t>
  </si>
  <si>
    <t>(71.4)</t>
  </si>
  <si>
    <t>(64.3)</t>
  </si>
  <si>
    <t>(35.7)</t>
  </si>
  <si>
    <t>(9.4)</t>
  </si>
  <si>
    <t>(73.7)</t>
  </si>
  <si>
    <t>(0.8)</t>
  </si>
  <si>
    <t>(77.3)</t>
  </si>
  <si>
    <t>(72.7)</t>
  </si>
  <si>
    <t>(70.0)</t>
  </si>
  <si>
    <t>(75.0)</t>
  </si>
  <si>
    <t>(77.8)</t>
  </si>
  <si>
    <t>(58.4)</t>
  </si>
  <si>
    <t>(81.8)</t>
  </si>
  <si>
    <t>(51.3)</t>
  </si>
  <si>
    <t>(7.1)</t>
  </si>
  <si>
    <t>(80.0)</t>
  </si>
  <si>
    <t>(51.6)</t>
  </si>
  <si>
    <t>(48.4)</t>
  </si>
  <si>
    <t>(64.1)</t>
  </si>
  <si>
    <t>(81.3)</t>
  </si>
  <si>
    <t>(76.9)</t>
  </si>
  <si>
    <t>(73.3)</t>
  </si>
  <si>
    <t>(57.7)</t>
  </si>
  <si>
    <t>(40.8)</t>
  </si>
  <si>
    <t>Month</t>
  </si>
  <si>
    <t>(15.4)</t>
  </si>
  <si>
    <t>(8.6)</t>
  </si>
  <si>
    <t>(14.9)</t>
  </si>
  <si>
    <t>(41.6)</t>
  </si>
  <si>
    <t>(8.1)</t>
  </si>
  <si>
    <t>(42.6)</t>
  </si>
  <si>
    <t>(50.2)</t>
  </si>
  <si>
    <t>(54.8)</t>
  </si>
  <si>
    <t>(45.4)</t>
  </si>
  <si>
    <t>(13.7)</t>
  </si>
  <si>
    <t>(44.5)</t>
  </si>
  <si>
    <t>(8.7)</t>
  </si>
  <si>
    <t>(39.1)</t>
  </si>
  <si>
    <t>(40.5)</t>
  </si>
  <si>
    <t>(16.0)</t>
  </si>
  <si>
    <t>(39.6)</t>
  </si>
  <si>
    <t>(9.0)</t>
  </si>
  <si>
    <t>(49.0)</t>
  </si>
  <si>
    <t>(53.0)</t>
  </si>
  <si>
    <t>(47.5)</t>
  </si>
  <si>
    <t>(28.2)</t>
  </si>
  <si>
    <t>(39.0)</t>
  </si>
  <si>
    <t>(8.5)</t>
  </si>
  <si>
    <t>(14.0)</t>
  </si>
  <si>
    <t>(9.2)</t>
  </si>
  <si>
    <t>Blood / lymphatic</t>
  </si>
  <si>
    <t>Blood / lymphatic (%)</t>
  </si>
  <si>
    <t>Body wall and cavities</t>
  </si>
  <si>
    <t>Body wall and cavities (%)</t>
  </si>
  <si>
    <t>Cardiovascular</t>
  </si>
  <si>
    <t>Cardiovascular (%)</t>
  </si>
  <si>
    <t>Endocrine / metabolic</t>
  </si>
  <si>
    <t>Endocrine / metabolic (%)</t>
  </si>
  <si>
    <t>Gastrointestinal</t>
  </si>
  <si>
    <t>Gastrointestinal (%)</t>
  </si>
  <si>
    <t>Infection</t>
  </si>
  <si>
    <t>Infection (%)</t>
  </si>
  <si>
    <t>Multisystem</t>
  </si>
  <si>
    <t>Multisystem (%)</t>
  </si>
  <si>
    <t>Musculoskeletal</t>
  </si>
  <si>
    <t>Musculoskeletal (%)</t>
  </si>
  <si>
    <t>Neurological</t>
  </si>
  <si>
    <t>Neurological (%)</t>
  </si>
  <si>
    <t>Oncology</t>
  </si>
  <si>
    <t>Oncology (%)</t>
  </si>
  <si>
    <t>Respiratory</t>
  </si>
  <si>
    <t>Respiratory (%)</t>
  </si>
  <si>
    <t>Trauma</t>
  </si>
  <si>
    <t>Trauma (%)</t>
  </si>
  <si>
    <t>Other</t>
  </si>
  <si>
    <t>Other (%)</t>
  </si>
  <si>
    <t>(11.3)</t>
  </si>
  <si>
    <t>(5.2)</t>
  </si>
  <si>
    <t>(7.3)</t>
  </si>
  <si>
    <t>(11.0)</t>
  </si>
  <si>
    <t>(7.4)</t>
  </si>
  <si>
    <t>(10.0)</t>
  </si>
  <si>
    <t>(41.1)</t>
  </si>
  <si>
    <t>(0.6)</t>
  </si>
  <si>
    <t>(5.7)</t>
  </si>
  <si>
    <t>(10.9)</t>
  </si>
  <si>
    <t>(10.6)</t>
  </si>
  <si>
    <t>(51.9)</t>
  </si>
  <si>
    <t>(28.8)</t>
  </si>
  <si>
    <t>(50.3)</t>
  </si>
  <si>
    <t>(35.1)</t>
  </si>
  <si>
    <t>(10.4)</t>
  </si>
  <si>
    <t>(37.4)</t>
  </si>
  <si>
    <t>(43.6)</t>
  </si>
  <si>
    <t>(67.6)</t>
  </si>
  <si>
    <t>(49.9)</t>
  </si>
  <si>
    <t>(48.1)</t>
  </si>
  <si>
    <t>(40.3)</t>
  </si>
  <si>
    <t>(9.7)</t>
  </si>
  <si>
    <t>(7.6)</t>
  </si>
  <si>
    <t>(46.4)</t>
  </si>
  <si>
    <t>(60.6)</t>
  </si>
  <si>
    <t>(41.5)</t>
  </si>
  <si>
    <t>(32.1)</t>
  </si>
  <si>
    <t>(39.2)</t>
  </si>
  <si>
    <t>(34.0)</t>
  </si>
  <si>
    <t>(63.9)</t>
  </si>
  <si>
    <t>(48.0)</t>
  </si>
  <si>
    <t>January</t>
  </si>
  <si>
    <t>January (%)</t>
  </si>
  <si>
    <t>February</t>
  </si>
  <si>
    <t>February (%)</t>
  </si>
  <si>
    <t>March</t>
  </si>
  <si>
    <t>March (%)</t>
  </si>
  <si>
    <t>April</t>
  </si>
  <si>
    <t>April (%)</t>
  </si>
  <si>
    <t>May</t>
  </si>
  <si>
    <t>May (%)</t>
  </si>
  <si>
    <t>June</t>
  </si>
  <si>
    <t>June (%)</t>
  </si>
  <si>
    <t>July</t>
  </si>
  <si>
    <t>July (%)</t>
  </si>
  <si>
    <t>August</t>
  </si>
  <si>
    <t>August (%)</t>
  </si>
  <si>
    <t>September</t>
  </si>
  <si>
    <t>September (%)</t>
  </si>
  <si>
    <t>October</t>
  </si>
  <si>
    <t>October (%)</t>
  </si>
  <si>
    <t>November</t>
  </si>
  <si>
    <t>November (%)</t>
  </si>
  <si>
    <t>December</t>
  </si>
  <si>
    <t>December (%)</t>
  </si>
  <si>
    <t>(11.5)</t>
  </si>
  <si>
    <t>Country</t>
  </si>
  <si>
    <t>England</t>
  </si>
  <si>
    <t>(74.9)</t>
  </si>
  <si>
    <t>(75.1)</t>
  </si>
  <si>
    <t>(75.2)</t>
  </si>
  <si>
    <t>Scotland</t>
  </si>
  <si>
    <t>Republic of Ireland</t>
  </si>
  <si>
    <t>Wales</t>
  </si>
  <si>
    <t>Northern Ireland</t>
  </si>
  <si>
    <t>Out of Area</t>
  </si>
  <si>
    <t>Missing</t>
  </si>
  <si>
    <t>Treated in country of residence</t>
  </si>
  <si>
    <t>Treated in country of residence (%)</t>
  </si>
  <si>
    <t>Not treated in country of residence</t>
  </si>
  <si>
    <t>Not treated in country of residence (%)</t>
  </si>
  <si>
    <t>&lt;1%</t>
  </si>
  <si>
    <t>&lt;1% (%)</t>
  </si>
  <si>
    <t>1-5%</t>
  </si>
  <si>
    <t>1-5% (%)</t>
  </si>
  <si>
    <t>5-15%</t>
  </si>
  <si>
    <t>5-15% (%)</t>
  </si>
  <si>
    <t>15-30%</t>
  </si>
  <si>
    <t>15-30% (%)</t>
  </si>
  <si>
    <t>30%+</t>
  </si>
  <si>
    <t>30%+ (%)</t>
  </si>
  <si>
    <t>(60.7)</t>
  </si>
  <si>
    <t>(51.8)</t>
  </si>
  <si>
    <t>(49.1)</t>
  </si>
  <si>
    <t>(44.2)</t>
  </si>
  <si>
    <t>(32.0)</t>
  </si>
  <si>
    <t>(50.7)</t>
  </si>
  <si>
    <t>(36.5)</t>
  </si>
  <si>
    <t>(45.9)</t>
  </si>
  <si>
    <t>(58.5)</t>
  </si>
  <si>
    <t>(57.0)</t>
  </si>
  <si>
    <t>(49.8)</t>
  </si>
  <si>
    <t>(57.4)</t>
  </si>
  <si>
    <t>(45.0)</t>
  </si>
  <si>
    <t>(61.8)</t>
  </si>
  <si>
    <t>(54.6)</t>
  </si>
  <si>
    <t>(33.4)</t>
  </si>
  <si>
    <t>(52.5)</t>
  </si>
  <si>
    <t>(53.4)</t>
  </si>
  <si>
    <t>(47.7)</t>
  </si>
  <si>
    <t>(49.7)</t>
  </si>
  <si>
    <t>(52.8)</t>
  </si>
  <si>
    <t>(60.4)</t>
  </si>
  <si>
    <t>(31.8)</t>
  </si>
  <si>
    <t>(82.2)</t>
  </si>
  <si>
    <t>(71.0)</t>
  </si>
  <si>
    <t>(57.6)</t>
  </si>
  <si>
    <t>(59.9)</t>
  </si>
  <si>
    <t>(30.7)</t>
  </si>
  <si>
    <t>(49.4)</t>
  </si>
  <si>
    <t>(45.1)</t>
  </si>
  <si>
    <t>(39.3)</t>
  </si>
  <si>
    <t>(46.0)</t>
  </si>
  <si>
    <t>(46.8)</t>
  </si>
  <si>
    <t>(51.4)</t>
  </si>
  <si>
    <t>(59.1)</t>
  </si>
  <si>
    <t>(55.7)</t>
  </si>
  <si>
    <t>(53.1)</t>
  </si>
  <si>
    <t>(80.5)</t>
  </si>
  <si>
    <t>Admission type</t>
  </si>
  <si>
    <t>Planned - following surgery</t>
  </si>
  <si>
    <t>(38.6)</t>
  </si>
  <si>
    <t>Planned - other</t>
  </si>
  <si>
    <t>Unplanned - following surgery</t>
  </si>
  <si>
    <t>(34.3)</t>
  </si>
  <si>
    <t>Unplanned - other</t>
  </si>
  <si>
    <t>Planned - following surgery (%)</t>
  </si>
  <si>
    <t>Unplanned - following surgery (%)</t>
  </si>
  <si>
    <t>Planned - other (%)</t>
  </si>
  <si>
    <t>Unplanned - other (%)</t>
  </si>
  <si>
    <t>(63.8)</t>
  </si>
  <si>
    <t>(56.9)</t>
  </si>
  <si>
    <t>(37.7)</t>
  </si>
  <si>
    <t>(60.8)</t>
  </si>
  <si>
    <t>(84.4)</t>
  </si>
  <si>
    <t>(66.1)</t>
  </si>
  <si>
    <t>(43.9)</t>
  </si>
  <si>
    <t>(62.4)</t>
  </si>
  <si>
    <t>(81.0)</t>
  </si>
  <si>
    <t>(89.3)</t>
  </si>
  <si>
    <t>(82.3)</t>
  </si>
  <si>
    <t>(63.2)</t>
  </si>
  <si>
    <t>(20.6)</t>
  </si>
  <si>
    <t>(60.2)</t>
  </si>
  <si>
    <t>(69.9)</t>
  </si>
  <si>
    <t>(50.9)</t>
  </si>
  <si>
    <t>(61.4)</t>
  </si>
  <si>
    <t>(85.9)</t>
  </si>
  <si>
    <t>(64.9)</t>
  </si>
  <si>
    <t>(63.0)</t>
  </si>
  <si>
    <t>(82.1)</t>
  </si>
  <si>
    <t>(66.0)</t>
  </si>
  <si>
    <t>(73.0)</t>
  </si>
  <si>
    <t>(80.3)</t>
  </si>
  <si>
    <t>(61.5)</t>
  </si>
  <si>
    <t>(72.9)</t>
  </si>
  <si>
    <t>(68.5)</t>
  </si>
  <si>
    <t>(65.7)</t>
  </si>
  <si>
    <t>(65.6)</t>
  </si>
  <si>
    <t>(59.5)</t>
  </si>
  <si>
    <t>(84.6)</t>
  </si>
  <si>
    <t>(66.4)</t>
  </si>
  <si>
    <t>(33.8)</t>
  </si>
  <si>
    <t>(86.0)</t>
  </si>
  <si>
    <t>(84.2)</t>
  </si>
  <si>
    <t>(54.1)</t>
  </si>
  <si>
    <t>(71.5)</t>
  </si>
  <si>
    <t>(76.0)</t>
  </si>
  <si>
    <t>(Multiple Items)</t>
  </si>
  <si>
    <t xml:space="preserve">Planned - following surgery </t>
  </si>
  <si>
    <t xml:space="preserve">Unplanned - following surgery </t>
  </si>
  <si>
    <t xml:space="preserve">Planned - other </t>
  </si>
  <si>
    <t xml:space="preserve">Unplanned - other </t>
  </si>
  <si>
    <t xml:space="preserve">Unknown </t>
  </si>
  <si>
    <t>Grand Total</t>
  </si>
  <si>
    <t>Same hospital</t>
  </si>
  <si>
    <t>Same hospital (%)</t>
  </si>
  <si>
    <t>Other hospital</t>
  </si>
  <si>
    <t>Other hospital (%)</t>
  </si>
  <si>
    <t>Clinic</t>
  </si>
  <si>
    <t>Clinic (%)</t>
  </si>
  <si>
    <t>Home</t>
  </si>
  <si>
    <t>Home (%)</t>
  </si>
  <si>
    <t>(47.2)</t>
  </si>
  <si>
    <t>(77.4)</t>
  </si>
  <si>
    <t>(60.1)</t>
  </si>
  <si>
    <t>(65.1)</t>
  </si>
  <si>
    <t>(73.4)</t>
  </si>
  <si>
    <t>(55.8)</t>
  </si>
  <si>
    <t>(75.9)</t>
  </si>
  <si>
    <t>(68.3)</t>
  </si>
  <si>
    <t>(95.4)</t>
  </si>
  <si>
    <t>(59.8)</t>
  </si>
  <si>
    <t>(63.5)</t>
  </si>
  <si>
    <t>(80.7)</t>
  </si>
  <si>
    <t>(69.4)</t>
  </si>
  <si>
    <t>(58.9)</t>
  </si>
  <si>
    <t>(54.3)</t>
  </si>
  <si>
    <t>(67.2)</t>
  </si>
  <si>
    <t>(78.6)</t>
  </si>
  <si>
    <t>(56.2)</t>
  </si>
  <si>
    <t>(61.3)</t>
  </si>
  <si>
    <t>(62.2)</t>
  </si>
  <si>
    <t>(70.7)</t>
  </si>
  <si>
    <t>(70.9)</t>
  </si>
  <si>
    <t>(96.2)</t>
  </si>
  <si>
    <t>(64.8)</t>
  </si>
  <si>
    <t>(68.9)</t>
  </si>
  <si>
    <t>(71.1)</t>
  </si>
  <si>
    <t>(60.9)</t>
  </si>
  <si>
    <t>(54.5)</t>
  </si>
  <si>
    <t>(72.1)</t>
  </si>
  <si>
    <t>(78.9)</t>
  </si>
  <si>
    <t>(74.1)</t>
  </si>
  <si>
    <t>(36.3)</t>
  </si>
  <si>
    <t>(63.7)</t>
  </si>
  <si>
    <t>(61.9)</t>
  </si>
  <si>
    <t>(72.5)</t>
  </si>
  <si>
    <t>(97.9)</t>
  </si>
  <si>
    <t>(73.2)</t>
  </si>
  <si>
    <t>(62.6)</t>
  </si>
  <si>
    <t>(73.6)</t>
  </si>
  <si>
    <t>(74.8)</t>
  </si>
  <si>
    <t>(69.0)</t>
  </si>
  <si>
    <t>(64.4)</t>
  </si>
  <si>
    <t>(64.7)</t>
  </si>
  <si>
    <t>(92.9)</t>
  </si>
  <si>
    <t>(53.2)</t>
  </si>
  <si>
    <t xml:space="preserve">Same hospital </t>
  </si>
  <si>
    <t xml:space="preserve">Other hospital </t>
  </si>
  <si>
    <t xml:space="preserve">Clinic </t>
  </si>
  <si>
    <t xml:space="preserve">Home </t>
  </si>
  <si>
    <t>A &amp; E</t>
  </si>
  <si>
    <t>A &amp; E (%)</t>
  </si>
  <si>
    <t>HDU (step-up/step-down unit)</t>
  </si>
  <si>
    <t>HDU (step-up/step-down unit) (%)</t>
  </si>
  <si>
    <t>ICU / PICU / NICU</t>
  </si>
  <si>
    <t>ICU / PICU / NICU (%)</t>
  </si>
  <si>
    <t>Other intermediate care area</t>
  </si>
  <si>
    <t>Other intermediate care area (%)</t>
  </si>
  <si>
    <t>Recovery only</t>
  </si>
  <si>
    <t>Recovery only (%)</t>
  </si>
  <si>
    <t>Theatre and recovery</t>
  </si>
  <si>
    <t>Theatre and recovery (%)</t>
  </si>
  <si>
    <t>Ward</t>
  </si>
  <si>
    <t>Ward (%)</t>
  </si>
  <si>
    <t>X-ray / endoscopy / CT scanner</t>
  </si>
  <si>
    <t>X-ray / endoscopy / CT scanner (%)</t>
  </si>
  <si>
    <t>(50.8)</t>
  </si>
  <si>
    <t>(33.2)</t>
  </si>
  <si>
    <t>(53.5)</t>
  </si>
  <si>
    <t>(49.2)</t>
  </si>
  <si>
    <t>(70.6)</t>
  </si>
  <si>
    <t>TABLE 17 ADMISSIONS BY PRIMARY DIAGNOSTIC GROUP AND AGE (16+ YEARS), 2017 - 2019</t>
  </si>
  <si>
    <t>Primary Diagnosis Group</t>
  </si>
  <si>
    <t>(83.9)</t>
  </si>
  <si>
    <t>(89.0)</t>
  </si>
  <si>
    <t>(85.1)</t>
  </si>
  <si>
    <t>(83.0)</t>
  </si>
  <si>
    <t>(61.0)</t>
  </si>
  <si>
    <t>(86.4)</t>
  </si>
  <si>
    <t>(88.2)</t>
  </si>
  <si>
    <t>(45.5)</t>
  </si>
  <si>
    <t>(87.6)</t>
  </si>
  <si>
    <t>(92.8)</t>
  </si>
  <si>
    <t>(78.2)</t>
  </si>
  <si>
    <t>(83.4)</t>
  </si>
  <si>
    <t>(73.9)</t>
  </si>
  <si>
    <t>(70.8)</t>
  </si>
  <si>
    <t>(78.0)</t>
  </si>
  <si>
    <t>(89.5)</t>
  </si>
  <si>
    <t>(66.9)</t>
  </si>
  <si>
    <t>(92.1)</t>
  </si>
  <si>
    <t>(95.9)</t>
  </si>
  <si>
    <t>(76.3)</t>
  </si>
  <si>
    <t>(78.1)</t>
  </si>
  <si>
    <t>(76.7)</t>
  </si>
  <si>
    <t>(89.9)</t>
  </si>
  <si>
    <t>(96.0)</t>
  </si>
  <si>
    <t>(92.2)</t>
  </si>
  <si>
    <t>(94.4)</t>
  </si>
  <si>
    <t>(76.8)</t>
  </si>
  <si>
    <t>(67.7)</t>
  </si>
  <si>
    <t>(89.4)</t>
  </si>
  <si>
    <t>(98.3)</t>
  </si>
  <si>
    <t>(55.0)</t>
  </si>
  <si>
    <t>(75.5)</t>
  </si>
  <si>
    <t>(93.0)</t>
  </si>
  <si>
    <t>(83.5)</t>
  </si>
  <si>
    <t>(86.5)</t>
  </si>
  <si>
    <t>(79.7)</t>
  </si>
  <si>
    <t>(81.1)</t>
  </si>
  <si>
    <t>(76.5)</t>
  </si>
  <si>
    <t>(90.2)</t>
  </si>
  <si>
    <t>(70.5)</t>
  </si>
  <si>
    <t>(62.0)</t>
  </si>
  <si>
    <t>(75.4)</t>
  </si>
  <si>
    <t>(52.3)</t>
  </si>
  <si>
    <t>(52.1)</t>
  </si>
  <si>
    <t>(68.2)</t>
  </si>
  <si>
    <t>(77.7)</t>
  </si>
  <si>
    <t>(67.8)</t>
  </si>
  <si>
    <t>(83.1)</t>
  </si>
  <si>
    <t>(75.3)</t>
  </si>
  <si>
    <t>(79.3)</t>
  </si>
  <si>
    <t>(87.0)</t>
  </si>
  <si>
    <t>(79.4)</t>
  </si>
  <si>
    <t>(43.1)</t>
  </si>
  <si>
    <t>(61.2)</t>
  </si>
  <si>
    <t>(65.9)</t>
  </si>
  <si>
    <t>(59.2)</t>
  </si>
  <si>
    <t>(81.2)</t>
  </si>
  <si>
    <t>(42.3)</t>
  </si>
  <si>
    <t>(80.4)</t>
  </si>
  <si>
    <t>(54.9)</t>
  </si>
  <si>
    <t>(45.6)</t>
  </si>
  <si>
    <t>(58.8)</t>
  </si>
  <si>
    <t>(86.3)</t>
  </si>
  <si>
    <t>(84.0)</t>
  </si>
  <si>
    <t>(90.0)</t>
  </si>
  <si>
    <t>(71.3)</t>
  </si>
  <si>
    <t>(77.0)</t>
  </si>
  <si>
    <t xml:space="preserve">The percentages in the "Male" and "Female" columns show row percentages, i.e. what proportion of admissions were for male children and what proportion were for female children, for each year of age.  The percentages in the 'Total' column show column percentages, i.e. what proportion of all admissions were accounted for by children of each year of age. </t>
  </si>
  <si>
    <t>Notes</t>
  </si>
  <si>
    <t>Figure 1 shows the number of admissions for children aged under 16 years, by gender for each year of age in a bar chart.</t>
  </si>
  <si>
    <t>FIGURE 1 ADMISSIONS BY AGE AND SEX, 2017 - 2019</t>
  </si>
  <si>
    <t>The blue bars show the number of admissions for males and the orange bars shows the number of admissions for female. The taller the bar, the more admissions are represented.</t>
  </si>
  <si>
    <t>TABLE 2 ADMISSIONS BY AGE (&lt;1 YEAR) AND SEX, 2017 - 2019</t>
  </si>
  <si>
    <t>Figure 2 shows the number of admissions for children under one year old, by gender for each month of age in a bar chart.</t>
  </si>
  <si>
    <t>FIGURE 2 ADMISSIONS BY AGE (&lt;1 YEAR) AND SEX, 2017 - 2019</t>
  </si>
  <si>
    <t xml:space="preserve">Table 2 presents the number of children under one year of age admitted to PICU between 2017 and 2019, by sex and age in months. </t>
  </si>
  <si>
    <t xml:space="preserve">Table 1 presents the number of children (&lt;16 years) admitted to PICU between 2017 and 2019, by sex and year of age. </t>
  </si>
  <si>
    <t>TABLE 1 ADMISSIONS BY AGE AND SEX, 2017 - 2019</t>
  </si>
  <si>
    <t>ADMISSION DATA</t>
  </si>
  <si>
    <t>INDEX TO ADMISSION DATA</t>
  </si>
  <si>
    <t xml:space="preserve">In this report we present data on admissions to PICU during the reporting period.  Information is broken down by several factors including age, sex, primary diagnostic group and admission type. Data are presented by year of admission. </t>
  </si>
  <si>
    <t>TABLE 5 ADMISSIONS BY AGE (16+ YEARS) BY HEALTH ORGANISATION, 2017 - 2019</t>
  </si>
  <si>
    <t>TABLE 10 ADMISSIONS BY COUNTRY OF RESIDENCE AND YEAR, 2017 - 2019</t>
  </si>
  <si>
    <t>TABLE 10b ADMISSIONS BY COUNTRY OF ADMISSION AND YEAR, 2017 - 2019</t>
  </si>
  <si>
    <t>TABLE 12 ADMISSIONS BY ADMISSION TYPE AND AGE, 2017 - 2019</t>
  </si>
  <si>
    <t>FIGURE 12 ADMISSIONS BY ADMISSION TYPE AND AGE, 2017 - 2019</t>
  </si>
  <si>
    <t>FIGURE 13 ADMISSIONS BY ADMISSION TYPE, BY HEALTH ORGANISATION, 2017 - 2019</t>
  </si>
  <si>
    <t>FIGURE 15 ADMISSIONS BY CARE AREA ADMITTED FROM (ADMISSION TYPE UNPLANNED - OTHER; ADMITTED FROM HOSPITAL), BY HEALTH ORGANISATION, 2017 - 2019</t>
  </si>
  <si>
    <t>TABLE 16 ADMISSIONS BY PRIMARY DIAGNOSTIC GROUP AND AGE, 2017 - 2019</t>
  </si>
  <si>
    <t>FIGURE 16 ADMISSIONS BY PRIMARY DIAGNOSTIC GROUP, 2017 - 2019</t>
  </si>
  <si>
    <t>FIGURE 17 ADMISSIONS BY PRIMARY DIAGNOSTIC GROUP AND AGE (16+ YEARS), 2017 - 2019</t>
  </si>
  <si>
    <t xml:space="preserve">Table 3 presents the number of children (&lt;16 years) admitted to PICU, for each year of the reporting period, by age group in years and organisation. </t>
  </si>
  <si>
    <t>TABLE 3 ADMISSIONS BY AGE, BY HEALTH ORGANISATION</t>
  </si>
  <si>
    <t>The percentages in the white columns show row percentages, i.e. what proportion of all admissions, for children less than one year old to a given organisation for a given year, were for children in each age category.  The percentages in the 'Total' column show column percentages, i.e. what proportion of all admissions, for children aged less than one year, for a given year, were admitted to each organisation.</t>
  </si>
  <si>
    <t>TABLE 4 ADMISSIONS BY AGE (&lt;1 YEAR) BY HEALTH ORGANISATION</t>
  </si>
  <si>
    <t xml:space="preserve">The percentages in the white columns show row percentages, i.e. what proportion of admissions, for patients aged over 16 years to a given organisation, were in each age category.  The percentages in the 'Total' column show column percentages, i.e. what proportion of all admissions to PICU, for patients aged 16 years and older, were admitted to each organisation. </t>
  </si>
  <si>
    <t xml:space="preserve">Table 5 presents the number of patients aged 16 years or older admitted to PICU during the reporting period, by age group in years and organisation. </t>
  </si>
  <si>
    <t xml:space="preserve">Table 6 presents the number of children (&lt;16 years) admitted to PICU, for each year of the reporting period, by age group in years and month of admission. </t>
  </si>
  <si>
    <t>TABLE 6 ADMISSIONS BY MONTH AND AGE</t>
  </si>
  <si>
    <t xml:space="preserve">Figure 6 shows the number of children (&lt;16 years) admitted to PICU in each age group across time over the reporting period. </t>
  </si>
  <si>
    <t xml:space="preserve">Each line represents a different age group and the number of admissions over time is plotted. The higher the line reaches, the more admissions are represented. </t>
  </si>
  <si>
    <t xml:space="preserve">Table 7 presents the number of children (&lt;16 years) admitted to PICU, for each year of the reporting period, by primary diagnosis and month of admission.  </t>
  </si>
  <si>
    <t>The percentages in the white columns show row percentages, i.e. what proportion of all admissions, in a given month of a given year, were in each diagnostic group.  The percentages in the 'Total' column show column percentages, i.e. what proportion of admissions for a specific year occurred in each month.</t>
  </si>
  <si>
    <t>FIGURE 7 ADMISSIONS BY MONTH AND PRIMARY DIAGNOSTIC GROUP</t>
  </si>
  <si>
    <t>TABLE 7 ADMISSIONS BY MONTH AND PRIMARY DIAGNOSTIC GROUP</t>
  </si>
  <si>
    <t>GRAPHAXISSPAN</t>
  </si>
  <si>
    <t>FIGURE 6 ADMISSIONS BY MONTH AND AGE</t>
  </si>
  <si>
    <t xml:space="preserve">Table 8 presents the number of children (&lt;16 years) admitted to PICU with a primary diagnosis in the respiratory group, for each year of the reporting period, by age group in years and month of admission.  </t>
  </si>
  <si>
    <t>Rows in this table show the number of respiratory admissions to PICU for children in each age group, in each month of each year. The overall number of respiratory admissions to PICU, in each month of each year, is given in the 'Total' column.</t>
  </si>
  <si>
    <t>The percentages in the white columns show row percentages, i.e. what proportion of all admissions with a respiratory diagnosis, in a given month of a given year, fell into each age group.  The percentages in the 'Total' column show column percentages, i.e. what proportion of respiratory admissions for a specific year occurred in each month.</t>
  </si>
  <si>
    <t>Figure 8 shows the number of respiratory admissions to PICU across time over the reporting period. Each line represents a different age group and the number of respiratory admissions over time is plotted.  The higher the line reaches, the more admissions are represented.</t>
  </si>
  <si>
    <t>FIGURE 8 RESPIRATORY ADMISSIONS BY MONTH AND AGE</t>
  </si>
  <si>
    <t>TABLE 8 RESPIRATORY ADMISSIONS BY MONTH AND AGE</t>
  </si>
  <si>
    <t xml:space="preserve">Table 9 presents the number of children (&lt;16 years) admitted to PICU, for each year of the reporting period, by month of admission and organisation. </t>
  </si>
  <si>
    <t>The percentages in the white columns show row percentages, e.g. what proportion of all admissions, to a given organisation in a given year, occurred in a given month.  The percentages in the 'Total' column show column percentages, i.e. what proportion of admissions for a specific year occurred in each organisation.</t>
  </si>
  <si>
    <t>TABLE 9 ADMISSIONS BY MONTH, BY HEALTH ORGANISATION</t>
  </si>
  <si>
    <t xml:space="preserve">Rows in this table show the number of admissions to UK and ROI PICUs, in each year of the reporting period, for children from each country of residence. The 'Total' column shows the number of admissions for children resident in each country who were admitted to a PICU in the UK or ROI any time during the reporting period. </t>
  </si>
  <si>
    <t xml:space="preserve">1) All percentages are column percentages; no row percentages are presented in this table. </t>
  </si>
  <si>
    <t xml:space="preserve">2) 'Not treated in country of residence' includes children from the UK and ROI (excluding the relevant country), children from the Channel Islands and Isle of Man, children from out of area and children with missing country of residence. </t>
  </si>
  <si>
    <t xml:space="preserve">Table 10b gives the number children (&lt;16 years) admitted to PICUs in each country, by year of admission. </t>
  </si>
  <si>
    <t xml:space="preserve">Rows in this table show the number of admissions to PICUs in each country, by year of the reporting period and overall.  Percentage show the proportion of all admissions in a given year that were to PICUs in each country. </t>
  </si>
  <si>
    <t xml:space="preserve">The percentages in the white columns show row percentages, i.e. what proportion of all admissions, for a given organisation in a given year, were for patients in each PIM3 category.  The percentages in the 'Total' column show column percentages, i.e. what proportion of all admissions for a specific year were accounted for by each organisation. </t>
  </si>
  <si>
    <t>Table 12 presents the number of admissions to PICU for children (&lt;16 years), by admission type and age group in years for the whole reporting period combined.</t>
  </si>
  <si>
    <t xml:space="preserve">Table 13 presents the number of children (&lt;16 years) admitted to PICU, for each year of the reporting period, by admission type and organisation.  </t>
  </si>
  <si>
    <t>TABLE 13 ADMISSIONS BY ADMISSION TYPE, BY HEALTH ORGANISATION</t>
  </si>
  <si>
    <t xml:space="preserve">Figure 13 shows the number of admissions to PICU falling into each admission category, by organisation, over the three years of the reporting period combined. The larger the bar, the more admissions were accounted for by the corresponding admission type. </t>
  </si>
  <si>
    <t xml:space="preserve">Table 14 presents the number of children (&lt;16 years) admitted to PICU, for each year of the reporting period, by admission source and organisation for patients with an "unplanned - other" admission type.  </t>
  </si>
  <si>
    <t xml:space="preserve">The percentages in the white columns show row percentages, i.e. what proportion of all admissions, for a given organisation in a given year, were from a given admission source.  The percentages in the 'Total' column show column percentages, i.e. what proportion of all admissions for a specific year were accounted for by each organisation. </t>
  </si>
  <si>
    <t>TABLE 14 ADMISSIONS BY SOURCE OF ADMISSION (ADMISSION TYPE UNPLANNED - OTHER), BY HEALTH ORGANISATION</t>
  </si>
  <si>
    <t>Figure 14 shows the number of admissions to PICU from each admission source, by organisation, over the three years of the reporting period, for patients with an "unplanned - other" admission type. The larger the bar, the more admissions were accounted for by the corresponding source of admission.</t>
  </si>
  <si>
    <t>FIGURE 14 ADMISSIONS BY SOURCE OF ADMISSION (ADMISSION TYPE UNPLANNED - OTHER), BY HEALTH ORGANISATION, 2017 - 2019</t>
  </si>
  <si>
    <t xml:space="preserve">Table 15 presents the number of children (&lt;16 years) admitted to PICU, for each year of the reporting period, by care area admitted from and organisation for patients with an "unplanned - other" admission type who were admitted from hospital (either the same hospital or another hospital).  </t>
  </si>
  <si>
    <t>Figure 15 shows the number of admissions to PICU from each admission source, by organisation, over the reporting period, for patients with an "unplanned - other" admission type who were admitted from hospital (either the same hospital or another hospital).</t>
  </si>
  <si>
    <t xml:space="preserve">Table 16 presents the number of admissions to PICU for children (&lt;16 years) by diagnostic group and age group in years, for the three years of the reporting period combined.    </t>
  </si>
  <si>
    <t xml:space="preserve">Figure 16 presents the proportion of admissions in each diagnostic group in the reporting period. The higher the bar, the larger the proportion of admissions represented. </t>
  </si>
  <si>
    <t xml:space="preserve">Table 17 presents the number of admissions to PICU for patients aged 16 year and over, by diagnostic group and age group in years, for the three years of the reporting period combined.   </t>
  </si>
  <si>
    <t xml:space="preserve">Table 18 presents the number of admissions to PICU for children (&lt;16 years), by diagnostic group and organisation for each year of the reporting period.  </t>
  </si>
  <si>
    <t>The percentages in the white columns show row percentages, i.e. what proportion of all admissions, to a given organisation in a given year, were in each diagnostic group.  The percentages in the 'Total' column show column percentages, i.e. what proportion of admissions were to a given organisation in a given year.</t>
  </si>
  <si>
    <t>TABLE 18 ADMISSIONS BY PRIMARY DIAGNOSTIC GROUP BY HEALTH ORGANISATION</t>
  </si>
  <si>
    <t>2) 'Other' includes a mixture of diagnoses but also some coding where a non-diagnostic Read code was given e.g. 'Post-surgical wound care', this practice varies by organisation.</t>
  </si>
  <si>
    <t>The percentages in the white columns show row percentages, i.e. what proportion of "planned - following surgery" admissions, to a given organisation in a given year, were in each diagnostic group.  The percentages in the 'Total' column show column percentages, i.e. what proportion of "planned - following surgery" admissions were to a given organisation in a given year.</t>
  </si>
  <si>
    <t>TABLE 19 ADMISSIONS BY PRIMARY DIAGNOSTIC GROUP (PLANNED - FOLLOWING SURGERY), BY HEALTH ORGANISATION</t>
  </si>
  <si>
    <t xml:space="preserve">Table 20 presents the number of children (&lt;16 years) admitted to PICU, for each year of the reporting period, by diagnostic group and organisation, for patients with an unplanned following surgery admission type. </t>
  </si>
  <si>
    <t>The percentages in the white columns show row percentages, i.e. what proportion of "unplanned - following surgery" admissions, to a given organisation in a given year, were in each diagnostic group.  The percentages in the 'Total' column show column percentages, i.e. what proportion of "unplanned - following surgery" admissions were to a given organisation in a given year.</t>
  </si>
  <si>
    <t>TABLE 20 ADMISSIONS BY PRIMARY DIAGNOSTIC GROUP (UNPLANNED - FOLLOWING SURGERY), BY HEALTH ORGANISATION</t>
  </si>
  <si>
    <t xml:space="preserve">Table 21 presents the number of children (&lt;16 years) admitted to PICU, for each year of the reporting period, by diagnostic group and organisation, for patients with a "planned - other" admission type. </t>
  </si>
  <si>
    <t>The percentages in the white columns show row percentages, i.e. what proportion of "planned - other" admissions, to a given organisation in a given year, were in each diagnostic group.  The percentages in the 'Total' column show column percentages, i.e. what proportion of "planned - other" admissions were to a given organisation in a given year.</t>
  </si>
  <si>
    <t>TABLE 21 ADMISSIONS BY PRIMARY DIAGNOSTIC GROUP (PLANNED - OTHER), BY HEALTH ORGANISATION</t>
  </si>
  <si>
    <t xml:space="preserve">Table 22 presents the number of children (&lt;16 years) admitted to PICU, for each year of the reporting period, by diagnostic group and organisation, for patients with an "unplanned - other" admission type. </t>
  </si>
  <si>
    <t>The percentages in the white columns show row percentages, i.e. what proportion of "unplanned - other" admissions, to a given organisation in a given year, were in each diagnostic group.  The percentages in the 'Total' column show column percentages, i.e. what proportion of "unplanned - other" admissions were to a given organisation in a given year.</t>
  </si>
  <si>
    <t>TABLE 22 ADMISSIONS BY PRIMARY DIAGNOSTIC GROUP (UNPLANNED - OTHER), BY HEALTH ORGANISATION</t>
  </si>
  <si>
    <t>Rows in this table show the number of admissions to PICU with a primary diagnosis in each of the diagnostic groups, to each organisation, in each year where the admissions was "unplanned - other". In the 'Total' column, the Total number of admissions which were unplanned and not following surgery, to each organisation in each year is given.</t>
  </si>
  <si>
    <t>1) Admissions where the child is of ambiguous sex are not presented by individual year of age due to statistical disclosure control</t>
  </si>
  <si>
    <t>(&lt;0.1)</t>
  </si>
  <si>
    <t>1) Admissions where the child is of ambiguous sex are not presented by individual month of age due to statistical disclosure control</t>
  </si>
  <si>
    <t xml:space="preserve">Rows in this table show the number of male and female children, and the total number of children admitted to PICU in the reporting period, for each year of age. </t>
  </si>
  <si>
    <t>1) Admissions where the child is of ambiguous gender (n=4) are excluded from this figure</t>
  </si>
  <si>
    <t>1) Admissions where the child is of ambiguous gender (n=3) are excluded from this figure</t>
  </si>
  <si>
    <t xml:space="preserve">Rows in this table show the number of male and female children, and the total number of children admitted to PICU, in the reporting period, for each month of age. </t>
  </si>
  <si>
    <t xml:space="preserve">The percentages in the "Male" and "Female" columns show row percentages, i.e. what proportion of admissions were for male children and what proportion were for female children, for each month of age.  The percentages in the 'Total' column show column percentages, i.e. what proportion of admissions for children under one year were accounted for by children of each month of age. </t>
  </si>
  <si>
    <t>Rows in this table show the number of children admitted to each organisation, in each of the age groups, in each year. The final column shows the total number of admissions to an organisation in a given year.</t>
  </si>
  <si>
    <t>The percentages in the white columns show row percentages, i.e. what proportion of all the admissions, to a given organisation for a given year, were for children in each age category.  The percentages in the 'Total' column show column percentages, i.e. what proportion of all the admissions for a specific year, were accounted for by children admitted to a given organisation.</t>
  </si>
  <si>
    <t xml:space="preserve">Table 4 presents the number of children under one year old admitted to PICU, for each year of the reporting period, by age group in months and organisation. </t>
  </si>
  <si>
    <t>Rows in this table show the number of children less than one year old, admitted to each organisation in each of the age groups, in each year of the reporting period. The final column shows the total number of admissions for children aged less than one year to each organisation in a given year.</t>
  </si>
  <si>
    <t xml:space="preserve">Rows of this table show the number of children admitted to PICU, in each age group, in each month, of each reporting year. The final column shows the total number of admissions in each month of each reporting period. </t>
  </si>
  <si>
    <t>The percentages in the white columns show row percentages, i.e. what proportion of all admissions, in a given month of a given year, were for children in each age category.  The percentages in the 'Total' column show column percentages, i.e. what proportion of admissions for a specific year occurred in each month.</t>
  </si>
  <si>
    <t>Rows in this table show the number of admissions to PICU with a primary diagnosis falling into each of the diagnostic groups, in each month of each year. In the 'Total' column, the total number of admissions to PICUs in each month of each year is given.</t>
  </si>
  <si>
    <t xml:space="preserve">Figure 7 shows the number of admissions to PICU in the four most commonly occurring diagnostic groups across time over the reporting period; specifically respiratory, cardiovascular, neurological and gastro-intestinal.  Each line represents a different diagnostic group and the number of admissions over time is plotted. The higher the line reaches, the more admissions are represented. </t>
  </si>
  <si>
    <t xml:space="preserve">Rows in this table show the number of admissions to each organisation in each month of each year. The 'Total' column shows the total number of admissions to each organisation in a given year. </t>
  </si>
  <si>
    <t>TABLE 11 ADMISSIONS BY PREDICTED MORTALITY RISK GROUP, BY HEALTH ORGANISATION</t>
  </si>
  <si>
    <t>The percentages in the white columns show row percentages, i.e. what proportion of all admissions of a given type were for children in each age category.  The percentages in the 'Total' column show column percentages, i.e. what proportion of admissions for a specific year fell into each admission type category.</t>
  </si>
  <si>
    <t>3) Recalibrated PIM3 co-efficients for 2020 can be found in Table 50c(ii)</t>
  </si>
  <si>
    <t xml:space="preserve">Figure 12 presents the number of admissions to PICU for children (&lt;16 years), by admission type and age group in years.  The higher the bar, the more admissions are represented. </t>
  </si>
  <si>
    <t>Rows in this table show the number of admissions of each type, for each age category, over the whole reporting period.  The 'Total' column shows the total number of admissions over the reporting period of each type.</t>
  </si>
  <si>
    <t xml:space="preserve">Rows in this table show the number of admission of each type to each PICU, in each year of the reporting period. The 'Total' column shows the total number of admissions to each unit in each year of the reporting period. </t>
  </si>
  <si>
    <t xml:space="preserve">The percentages in the white columns show row percentages, i.e. what proportion of all admissions, for a given organisation in a given year, were of each type.  The percentages in the 'Total' column show column percentages, i.e. what proportion of all admissions for a specific year were accounted for by each organisation. </t>
  </si>
  <si>
    <t>2) Admissions of unknown type (n=5) are excluded from this figure</t>
  </si>
  <si>
    <t>(37.1)</t>
  </si>
  <si>
    <t>(40.6)</t>
  </si>
  <si>
    <t>(59.0)</t>
  </si>
  <si>
    <t>(64.5)</t>
  </si>
  <si>
    <t>(70.1)</t>
  </si>
  <si>
    <t>(54.4)</t>
  </si>
  <si>
    <t>Other UK</t>
  </si>
  <si>
    <t>(21.0)</t>
  </si>
  <si>
    <t>(92.3)</t>
  </si>
  <si>
    <t>Diagnostic Group</t>
  </si>
  <si>
    <t>(81.5)</t>
  </si>
  <si>
    <t>(62.7)</t>
  </si>
  <si>
    <t>(74.0)</t>
  </si>
  <si>
    <t>(52.0)</t>
  </si>
  <si>
    <t>(77.9)</t>
  </si>
  <si>
    <t>(66.3)</t>
  </si>
  <si>
    <t>(65.2)</t>
  </si>
  <si>
    <t>(55.9)</t>
  </si>
  <si>
    <t>(71.2)</t>
  </si>
  <si>
    <t xml:space="preserve">The rows of this table show the number of patients admitted to each PICU who fall into each of the age groups, for patients aged 16 years or older. The final column shows the total number of admissions for patients aged over 16 years to each organisation over the reporting period. </t>
  </si>
  <si>
    <t>TABLE 5 ADMISSIONS BY AGE (16+ YEARS) BY HEALTH ORGANISATION, 2017-2019</t>
  </si>
  <si>
    <t>2017 (%)</t>
  </si>
  <si>
    <t>2018 (%)</t>
  </si>
  <si>
    <t>2019 (%)</t>
  </si>
  <si>
    <t>2017-2019</t>
  </si>
  <si>
    <t>2017-2019 (%)</t>
  </si>
  <si>
    <t>3) Other UK includes patients resident in the Isle of Man and the Channel Islands</t>
  </si>
  <si>
    <t xml:space="preserve">All percentages in this table are column percentages which show the proportion of all admissions for a given year accounted for by children resident in a given country. </t>
  </si>
  <si>
    <t>Country of admission</t>
  </si>
  <si>
    <t xml:space="preserve">Reading across the first row of this table shows the number and proportion of all admissions to PICUs in England over the reporting period that were for children resident in England; and the number and proportions of admissions to English PICUs that were for children not resident in England.  The final 'Total' column shows the total number of admissions to PICUs in England in the reporting period as well as the proportion of all admissions this accounts for. </t>
  </si>
  <si>
    <t>TABLE 10c COUNTRY OF ADMISSIONS BY COUNTRY OF RESIDENCE, 2017 - 2019</t>
  </si>
  <si>
    <t xml:space="preserve">Rows in this table show the number of admissions, to each organisation in each year, where the patient fell into each of the PIM3 risk groups. The final column shows the total number of admissions to each organisation in a given year. </t>
  </si>
  <si>
    <t>2) Admissions of unknown type are excluded from this figure (n=5)</t>
  </si>
  <si>
    <t xml:space="preserve">Rows in this table show the number of admissions, to each organisation, from each admission source, in each year of the reporting period. The 'Total' column shows the total number of admissions to each unit in each year of the reporting period. </t>
  </si>
  <si>
    <t>2) "Unplanned, other" admissions of unknown source type are excluded from this figure (n=3)</t>
  </si>
  <si>
    <t>TABLE 15 ADMISSIONS BY CARE AREA ADMITTED FROM (ADMISSION TYPE UNPLANNED - OTHER; ADMITTED FROM HOSPITAL), BY HEALTH ORGANISATION</t>
  </si>
  <si>
    <t xml:space="preserve">Rows in this table show the number of admissions, to each organisation, from each care area, in each year of the reporting period. The 'Total' column shows the total number of admissions to each unit in each year of the reporting period. </t>
  </si>
  <si>
    <t xml:space="preserve">The percentages in the white columns show row percentages, i.e. what proportion of all unplanned other admissions from hospital, for a given organisation in a given year, were from a given care area.  The percentages in the 'Total' column show column percentages, i.e. what proportion of all admissions unplanned other admissions from hospital, for a specific year were accounted for by each organisation. </t>
  </si>
  <si>
    <t xml:space="preserve">Rows in this table show the number of admissions to PICU with a primary diagnosis in each of the diagnostic groups, to each organisation, in each year. In the 'Total' column, the total number of admissions to each organisation in each year is given. </t>
  </si>
  <si>
    <t>Table 19 presents the number of children (&lt;16 years) admitted to PICU, for each year of the reporting period, by diagnostic group and organisation, for patients with a planned admission following surgery.</t>
  </si>
  <si>
    <t>Rows in this table show the number of admissions to PICU with a primary diagnosis in each of the diagnostic groups, to each organisation, in each year where the admission was "planned - following surgery". In the 'Total' column, the total number of planned admissions following surgery to each organisation in each year is given.</t>
  </si>
  <si>
    <t>2) Other includes care areas reported as "Other" and also includes: recovery only; x-ray, endoscopy, CT scanner or similar; and unknown admissions sources.</t>
  </si>
  <si>
    <t xml:space="preserve">Rows in this table show the number of admissions falling into each diagnostic group, for patients falling into each age category, in the reporting period.  The 'Total' columns shows the number of admissions for patients aged 16 year and over, in each diagnostic group over the reporting period.  </t>
  </si>
  <si>
    <t>The percentages in the white columns show row percentages, i.e. what proportion of all admissions, in a given diagnostic group, were in each age category.  The percentages in the 'Total' column show column percentages, i.e. what proportion of admissions for a specific year fell into each diagnostic group.</t>
  </si>
  <si>
    <t>(48.7)</t>
  </si>
  <si>
    <t>(47.9)</t>
  </si>
  <si>
    <t>(58.1)</t>
  </si>
  <si>
    <t>(67.5)</t>
  </si>
  <si>
    <t>(46.1)</t>
  </si>
  <si>
    <r>
      <rPr>
        <sz val="8"/>
        <rFont val="Arial"/>
        <family val="2"/>
      </rPr>
      <t>1) Primary diagnosis group classification is based on CT3 (The Read Codes).  Further information on the primary diagnostic groups can be found in the</t>
    </r>
    <r>
      <rPr>
        <sz val="8"/>
        <color theme="1"/>
        <rFont val="Arial"/>
        <family val="2"/>
      </rPr>
      <t xml:space="preserve"> Data Description Document. </t>
    </r>
  </si>
  <si>
    <r>
      <rPr>
        <sz val="8"/>
        <rFont val="Arial"/>
        <family val="2"/>
      </rPr>
      <t>1) Further information on the definition of each admission type can be found in the</t>
    </r>
    <r>
      <rPr>
        <sz val="8"/>
        <color theme="1"/>
        <rFont val="Arial"/>
        <family val="2"/>
      </rPr>
      <t xml:space="preserve"> Data Description Document.</t>
    </r>
  </si>
  <si>
    <r>
      <rPr>
        <sz val="8"/>
        <rFont val="Arial"/>
        <family val="2"/>
      </rPr>
      <t>1) Primary diagnosis group classification is based on CT3 (The Read Codes).  Further information on the primary diagnostic groups can be found in the</t>
    </r>
    <r>
      <rPr>
        <sz val="8"/>
        <color theme="1"/>
        <rFont val="Arial"/>
        <family val="2"/>
      </rPr>
      <t xml:space="preserve"> Data Description Document.</t>
    </r>
  </si>
  <si>
    <t xml:space="preserve">Rows in this table show the number of admissions falling into each diagnostic group, for children falling into each age category, in the reporting period.  The 'Total' columns shows the number of admissions for children aged 0-15 years in each diagnostic group over the reporting period.  </t>
  </si>
  <si>
    <t>Rows in this table show the number of admissions to PICU with a primary diagnosis in each of the diagnostic groups, to each organisation, in each year where the admissions was "unplanned - following surgery". In the 'Total' column, the total number of admissions which were unplanned following surgery to each organisation in each year is given.</t>
  </si>
  <si>
    <t>Rows in this table show the number of admissions to PICU with a primary diagnosis in each of the diagnostic groups, to each organisation, in each year where the admissions was "planned - other". In the 'Total' column, the total number of admissions which were planned but not following surgery, to each organisation in each year is given.</t>
  </si>
  <si>
    <t>TABLE 10c ADMISSIONS BY COUNTRY OF ADMISSION AND COUNTRY OF RESIDENCE, 2017 - 2019</t>
  </si>
  <si>
    <t>FIGURE 13 ADMISSIONS BY ADMISSION TYPE, BY HEALTH ORGANISATION</t>
  </si>
  <si>
    <t>FIGURE 14 ADMISSIONS BY SOURCE OF ADMISSION (ADMISSION TYPE UNPLANNED - OTHER), BY HEALTH ORGANISATION</t>
  </si>
  <si>
    <t>FIGURE 15 ADMISSIONS BY CARE AREA ADMITTED FROM (ADMISSION TYPE UNPLANNED - OTHER; ADMITTED FROM HOSPITAL), BY HEALTH ORGANISATION</t>
  </si>
  <si>
    <t>Country of Treatment</t>
  </si>
  <si>
    <t>Missing / Out of Area</t>
  </si>
  <si>
    <t>Missing / Out of Area (%)</t>
  </si>
  <si>
    <t>17-25</t>
  </si>
  <si>
    <t>17-25 (%)</t>
  </si>
  <si>
    <t>(69.1)</t>
  </si>
  <si>
    <t xml:space="preserve">2) For children treated in England, Scotland or Wales, postcode is used to identify the patient's country of residence, postcode was validated for 2017 and 2018 but has not been validated for 2019 admissions due to the coronavirus pandemic (these data will be validated in future reports).  For patients treated in Northern Ireland only country of residence was available; for patients treated in the Republic of Ireland county and country of residence were provided.  Country of residence for admission to Northern Ireland and the Republic of Ireland were validated via manual data checking with units. </t>
  </si>
  <si>
    <t xml:space="preserve">1) For children treated in England, Scotland or Wales, postcode is used to identify the patient's country of residence, postcode was validated for 2017 and 2018 but has not been validated for 2019 admissions due to the coronavirus pandemic (these data will be validated in future reports).  For patients treated in Northern Ireland only country of residence was available; for patients treated in the Republic of Ireland county and country of residence were provided.  Country of residence for admission to Northern Ireland and the Republic of Ireland were validated via manual data checking with units. </t>
  </si>
  <si>
    <t xml:space="preserve">Table 10 gives numbers of admissions (for those &lt;16 years), by country of residence of the child, for each year of the reporting period.  Country of residence is based on the home address of a child.  </t>
  </si>
  <si>
    <t xml:space="preserve">Table 10c gives the number children (&lt;16 years) admitted to PICUs in each country, by patient country of residence (which is based on the home address of a child). </t>
  </si>
  <si>
    <r>
      <rPr>
        <sz val="8"/>
        <rFont val="Arial"/>
        <family val="2"/>
      </rPr>
      <t>1)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color theme="1"/>
        <rFont val="Arial"/>
        <family val="2"/>
      </rPr>
      <t xml:space="preserve"> </t>
    </r>
    <r>
      <rPr>
        <sz val="8"/>
        <rFont val="Arial"/>
        <family val="2"/>
      </rPr>
      <t>for comparability.</t>
    </r>
  </si>
  <si>
    <r>
      <rPr>
        <sz val="8"/>
        <rFont val="Arial"/>
        <family val="2"/>
      </rPr>
      <t>2) The expected probability of mortality was estimated using the Paediatric Index of Mortality 3 (PIM3)</t>
    </r>
    <r>
      <rPr>
        <vertAlign val="superscript"/>
        <sz val="8"/>
        <color theme="1"/>
        <rFont val="Arial"/>
        <family val="2"/>
      </rPr>
      <t>REF(2)</t>
    </r>
    <r>
      <rPr>
        <sz val="8"/>
        <rFont val="Arial"/>
        <family val="2"/>
      </rPr>
      <t xml:space="preserve"> recalibrated in 2020. </t>
    </r>
  </si>
  <si>
    <t>(&lt;0.0)</t>
  </si>
  <si>
    <t>3) When filtering, the percentages shown in the 'Total' row include children of ambiguous gender in the denominator</t>
  </si>
  <si>
    <t xml:space="preserve">2) Column totals and the grand total include suppressed values. Row totals exclude suppressed values. </t>
  </si>
  <si>
    <t xml:space="preserve">1) Row totals and the grand total include suppressed values. Column totals exclude suppressed values.         
</t>
  </si>
  <si>
    <t>3) Row and column totals both include suppressed values</t>
  </si>
  <si>
    <t>4) Previously this table excluded any children who did not reside in the UK or Republic of Ireland, this year the table includes children who resided "out of area" in the "Missing/Out of Area" column</t>
  </si>
  <si>
    <t xml:space="preserve">4) Row totals and the grand total include suppressed values. Column totals exclude suppressed values.     </t>
  </si>
  <si>
    <t>2) Row totals and the grand total include suppressed values. Column totals exclude suppressed values</t>
  </si>
  <si>
    <t>Statistical disclosure control has been provided throughout this report via small number suppression for values less than three. Blank cells coloured grey indicate small number suppression has been applied unless otherwise stated. In some circumstances, zeroes have also been suppressed in order to obfuscate other small numbers. In genreal, row totals will include suppressed values whereas column totals will not and as such row and column totals may differ; where an alternative approach is taken, this will be indicated in the footnotes.</t>
  </si>
  <si>
    <t>2) Row totals and the grand total include suppressed values. Column totals, where admissions are broken down by unit, exclude suppressed values</t>
  </si>
  <si>
    <t>3) Row totals and the grand total include suppressed values. Column totals exclude suppressed values</t>
  </si>
  <si>
    <t>3) Please note that column totals in this table will not update dynamically when filtering is applied</t>
  </si>
  <si>
    <t xml:space="preserve">4) Row totals are not presented where the associated number of admissions is less than three; these values are excluded from year totals but are included in the grand total. Otherwise, row and column totals include suppressed values. </t>
  </si>
  <si>
    <t>4) Row and column totals include suppressed values</t>
  </si>
  <si>
    <t>Column1</t>
  </si>
  <si>
    <t xml:space="preserve">Figure 17 presents the proportion of admissions in each diagnostic group in the reporting period for those 16 years and over. The higher the bar, the larger the proportion of admissions represented.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</si>
</sst>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0.0\)"/>
  </numFmts>
  <fonts count="40" x14ac:knownFonts="1">
    <font>
      <sz val="10"/>
      <color theme="1"/>
      <name val="Arial"/>
      <family val="2"/>
    </font>
    <font>
      <sz val="10"/>
      <color theme="1"/>
      <name val="Calibri Light"/>
      <family val="2"/>
      <scheme val="major"/>
    </font>
    <font>
      <sz val="14"/>
      <color theme="1"/>
      <name val="Calibri Light"/>
      <family val="2"/>
      <scheme val="major"/>
    </font>
    <font>
      <sz val="11"/>
      <color theme="1"/>
      <name val="Calibri"/>
      <family val="2"/>
      <scheme val="minor"/>
    </font>
    <font>
      <sz val="10"/>
      <color theme="4" tint="-0.24994659260841701"/>
      <name val="Arial"/>
      <family val="2"/>
    </font>
    <font>
      <sz val="14"/>
      <color theme="4" tint="-0.249977111117893"/>
      <name val="Arial"/>
      <family val="2"/>
    </font>
    <font>
      <sz val="10"/>
      <color theme="4" tint="-0.249977111117893"/>
      <name val="Arial"/>
      <family val="2"/>
    </font>
    <font>
      <sz val="10"/>
      <name val="Arial"/>
      <family val="2"/>
    </font>
    <font>
      <b/>
      <sz val="8"/>
      <color indexed="8"/>
      <name val="Arial"/>
      <family val="2"/>
    </font>
    <font>
      <sz val="8"/>
      <name val="Arial"/>
      <family val="2"/>
    </font>
    <font>
      <sz val="10"/>
      <color theme="1"/>
      <name val="Arial"/>
      <family val="2"/>
    </font>
    <font>
      <sz val="10"/>
      <name val="Arial"/>
      <family val="2"/>
    </font>
    <font>
      <sz val="11"/>
      <name val="Arial"/>
      <family val="2"/>
    </font>
    <font>
      <u/>
      <sz val="10"/>
      <color indexed="12"/>
      <name val="Arial"/>
      <family val="2"/>
    </font>
    <font>
      <sz val="11"/>
      <color theme="4" tint="-0.249977111117893"/>
      <name val="Arial"/>
      <family val="2"/>
    </font>
    <font>
      <u/>
      <sz val="10"/>
      <color theme="4" tint="-0.249977111117893"/>
      <name val="Arial"/>
      <family val="2"/>
    </font>
    <font>
      <sz val="11"/>
      <color rgb="FFFF0000"/>
      <name val="Arial"/>
      <family val="2"/>
    </font>
    <font>
      <sz val="14"/>
      <color indexed="9"/>
      <name val="Arial"/>
      <family val="2"/>
    </font>
    <font>
      <b/>
      <sz val="11"/>
      <color theme="4" tint="-0.249977111117893"/>
      <name val="Arial"/>
      <family val="2"/>
    </font>
    <font>
      <sz val="10"/>
      <color rgb="FF366092"/>
      <name val="Arial"/>
      <family val="2"/>
    </font>
    <font>
      <b/>
      <sz val="8"/>
      <name val="Arial"/>
      <family val="2"/>
    </font>
    <font>
      <sz val="14"/>
      <color theme="4" tint="-0.499984740745262"/>
      <name val="Arial"/>
      <family val="2"/>
    </font>
    <font>
      <sz val="10"/>
      <color theme="4" tint="-0.499984740745262"/>
      <name val="Arial"/>
      <family val="2"/>
    </font>
    <font>
      <b/>
      <sz val="10"/>
      <color indexed="8"/>
      <name val="Arial"/>
      <family val="2"/>
    </font>
    <font>
      <sz val="8"/>
      <color theme="4" tint="-0.24994659260841701"/>
      <name val="Arial"/>
      <family val="2"/>
    </font>
    <font>
      <u/>
      <sz val="8"/>
      <name val="Arial"/>
      <family val="2"/>
    </font>
    <font>
      <sz val="8"/>
      <color indexed="8"/>
      <name val="Arial"/>
      <family val="2"/>
    </font>
    <font>
      <sz val="11"/>
      <name val="Calibri"/>
      <family val="2"/>
    </font>
    <font>
      <sz val="10"/>
      <name val="Arial"/>
      <family val="2"/>
    </font>
    <font>
      <u/>
      <sz val="10"/>
      <color theme="10"/>
      <name val="Arial"/>
      <family val="2"/>
    </font>
    <font>
      <sz val="10"/>
      <color rgb="FF000000"/>
      <name val="Arial"/>
      <family val="2"/>
    </font>
    <font>
      <sz val="10"/>
      <name val="Arial"/>
      <family val="2"/>
    </font>
    <font>
      <sz val="11"/>
      <name val="Calibri"/>
      <family val="2"/>
    </font>
    <font>
      <sz val="10"/>
      <color theme="0"/>
      <name val="Calibri Light"/>
      <family val="2"/>
      <scheme val="major"/>
    </font>
    <font>
      <sz val="10"/>
      <color rgb="FFFF0000"/>
      <name val="Calibri Light"/>
      <family val="2"/>
      <scheme val="major"/>
    </font>
    <font>
      <sz val="8"/>
      <color theme="1"/>
      <name val="Arial"/>
      <family val="2"/>
    </font>
    <font>
      <b/>
      <sz val="10"/>
      <name val="Calibri Light"/>
      <family val="2"/>
      <scheme val="major"/>
    </font>
    <font>
      <b/>
      <sz val="10"/>
      <color theme="0"/>
      <name val="Calibri Light"/>
      <family val="2"/>
      <scheme val="major"/>
    </font>
    <font>
      <vertAlign val="superscript"/>
      <sz val="8"/>
      <color theme="1"/>
      <name val="Arial"/>
      <family val="2"/>
    </font>
    <font>
      <sz val="10"/>
      <color theme="1"/>
      <name val="Calibri Light"/>
      <family val="2"/>
      <scheme val="major"/>
    </font>
  </fonts>
  <fills count="13">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4" tint="0.79998168889431442"/>
        <bgColor theme="0"/>
      </patternFill>
    </fill>
    <fill>
      <patternFill patternType="solid">
        <fgColor rgb="FFDDEBF7"/>
        <bgColor theme="0"/>
      </patternFill>
    </fill>
    <fill>
      <patternFill patternType="solid">
        <fgColor theme="4" tint="0.79998168889431442"/>
        <bgColor indexed="64"/>
      </patternFill>
    </fill>
    <fill>
      <patternFill patternType="solid">
        <fgColor rgb="FFDDEBF7"/>
        <bgColor indexed="64"/>
      </patternFill>
    </fill>
    <fill>
      <patternFill patternType="solid">
        <fgColor theme="4"/>
        <bgColor theme="4"/>
      </patternFill>
    </fill>
    <fill>
      <patternFill patternType="solid">
        <bgColor theme="0"/>
      </patternFill>
    </fill>
    <fill>
      <patternFill patternType="solid">
        <fgColor rgb="FFD9D9D9"/>
        <bgColor theme="0"/>
      </patternFill>
    </fill>
    <fill>
      <patternFill patternType="solid">
        <fgColor rgb="FFD9D9D9"/>
        <bgColor indexed="64"/>
      </patternFill>
    </fill>
    <fill>
      <patternFill patternType="solid">
        <fgColor theme="0" tint="-0.14999847407452621"/>
        <bgColor theme="0"/>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theme="4"/>
      </top>
      <bottom/>
      <diagonal/>
    </border>
    <border>
      <left style="thin">
        <color indexed="64"/>
      </left>
      <right style="thin">
        <color indexed="64"/>
      </right>
      <top/>
      <bottom/>
      <diagonal/>
    </border>
  </borders>
  <cellStyleXfs count="131">
    <xf numFmtId="0" fontId="0" fillId="0" borderId="0"/>
    <xf numFmtId="0" fontId="3" fillId="0" borderId="0"/>
    <xf numFmtId="0" fontId="7" fillId="0" borderId="0"/>
    <xf numFmtId="0" fontId="11" fillId="0" borderId="0"/>
    <xf numFmtId="0" fontId="10" fillId="0" borderId="0"/>
    <xf numFmtId="0" fontId="13" fillId="0" borderId="0" applyNumberFormat="0" applyFill="0" applyBorder="0" applyAlignment="0" applyProtection="0">
      <alignment vertical="top"/>
      <protection locked="0"/>
    </xf>
    <xf numFmtId="0" fontId="7" fillId="0" borderId="0"/>
    <xf numFmtId="0" fontId="10" fillId="0" borderId="0"/>
    <xf numFmtId="0" fontId="7" fillId="0" borderId="0"/>
    <xf numFmtId="0" fontId="27" fillId="0" borderId="0"/>
    <xf numFmtId="0" fontId="3" fillId="0" borderId="0"/>
    <xf numFmtId="0" fontId="10" fillId="0" borderId="0"/>
    <xf numFmtId="0" fontId="3" fillId="0" borderId="0"/>
    <xf numFmtId="0" fontId="7" fillId="0" borderId="0"/>
    <xf numFmtId="0" fontId="28" fillId="0" borderId="0"/>
    <xf numFmtId="0" fontId="29"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10" fillId="0" borderId="0"/>
    <xf numFmtId="0" fontId="27" fillId="0" borderId="0"/>
    <xf numFmtId="0" fontId="2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7" fillId="0" borderId="0"/>
    <xf numFmtId="0" fontId="7" fillId="0" borderId="0"/>
    <xf numFmtId="0" fontId="7" fillId="0" borderId="0"/>
    <xf numFmtId="0" fontId="10" fillId="0" borderId="0"/>
    <xf numFmtId="0" fontId="10" fillId="0" borderId="0"/>
    <xf numFmtId="0" fontId="10"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0" fillId="0" borderId="0" applyFont="0" applyFill="0" applyBorder="0" applyAlignment="0" applyProtection="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7" fillId="0" borderId="0"/>
    <xf numFmtId="0" fontId="3"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10" fillId="0" borderId="0" applyFont="0" applyFill="0" applyBorder="0" applyAlignment="0" applyProtection="0"/>
    <xf numFmtId="0" fontId="3" fillId="0" borderId="0"/>
    <xf numFmtId="0" fontId="3" fillId="0" borderId="0"/>
    <xf numFmtId="0" fontId="7" fillId="0" borderId="0"/>
    <xf numFmtId="0" fontId="10" fillId="0" borderId="0"/>
    <xf numFmtId="0" fontId="10" fillId="0" borderId="0"/>
    <xf numFmtId="44" fontId="7" fillId="0" borderId="0" applyFont="0" applyFill="0" applyBorder="0" applyAlignment="0" applyProtection="0"/>
    <xf numFmtId="44"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31" fillId="0" borderId="0"/>
    <xf numFmtId="0" fontId="32" fillId="0" borderId="0"/>
  </cellStyleXfs>
  <cellXfs count="252">
    <xf numFmtId="0" fontId="0" fillId="0" borderId="0" xfId="0"/>
    <xf numFmtId="0" fontId="1" fillId="0" borderId="0" xfId="0" applyFont="1"/>
    <xf numFmtId="0" fontId="1" fillId="2" borderId="0" xfId="0" applyFont="1" applyFill="1"/>
    <xf numFmtId="0" fontId="1" fillId="2" borderId="0" xfId="0" applyNumberFormat="1" applyFont="1" applyFill="1"/>
    <xf numFmtId="22" fontId="1" fillId="2" borderId="0" xfId="0" applyNumberFormat="1" applyFont="1" applyFill="1"/>
    <xf numFmtId="0" fontId="8" fillId="2" borderId="0" xfId="2" applyFont="1" applyFill="1" applyBorder="1" applyAlignment="1" applyProtection="1">
      <alignment horizontal="left" vertical="top" wrapText="1" readingOrder="1"/>
      <protection locked="0"/>
    </xf>
    <xf numFmtId="0" fontId="9" fillId="2" borderId="0" xfId="0" applyFont="1" applyFill="1" applyAlignment="1">
      <alignment horizontal="left" vertical="center" wrapText="1"/>
    </xf>
    <xf numFmtId="0" fontId="7" fillId="2" borderId="0" xfId="0" applyFont="1" applyFill="1"/>
    <xf numFmtId="3" fontId="7" fillId="2" borderId="0" xfId="0" applyNumberFormat="1" applyFont="1" applyFill="1"/>
    <xf numFmtId="0" fontId="6" fillId="2" borderId="0" xfId="0" applyFont="1" applyFill="1"/>
    <xf numFmtId="0" fontId="9" fillId="2" borderId="0" xfId="0" applyFont="1" applyFill="1" applyAlignment="1">
      <alignment horizontal="left" wrapText="1"/>
    </xf>
    <xf numFmtId="0" fontId="9" fillId="2" borderId="0" xfId="0" applyFont="1" applyFill="1" applyAlignment="1">
      <alignment horizontal="left" wrapText="1"/>
    </xf>
    <xf numFmtId="0" fontId="5" fillId="0" borderId="0" xfId="4" applyFont="1" applyFill="1"/>
    <xf numFmtId="0" fontId="6" fillId="0" borderId="0" xfId="4" applyFont="1"/>
    <xf numFmtId="0" fontId="12" fillId="0" borderId="0" xfId="4" applyFont="1" applyAlignment="1">
      <alignment wrapText="1"/>
    </xf>
    <xf numFmtId="0" fontId="7" fillId="0" borderId="0" xfId="4" applyFont="1" applyAlignment="1">
      <alignment wrapText="1"/>
    </xf>
    <xf numFmtId="0" fontId="15" fillId="0" borderId="0" xfId="5" applyFont="1" applyAlignment="1" applyProtection="1"/>
    <xf numFmtId="0" fontId="16" fillId="0" borderId="0" xfId="7" applyFont="1"/>
    <xf numFmtId="0" fontId="5" fillId="0" borderId="0" xfId="4" applyFont="1" applyFill="1" applyAlignment="1"/>
    <xf numFmtId="0" fontId="6" fillId="0" borderId="0" xfId="4" applyFont="1" applyAlignment="1"/>
    <xf numFmtId="0" fontId="14" fillId="0" borderId="0" xfId="4" applyFont="1"/>
    <xf numFmtId="0" fontId="14" fillId="0" borderId="0" xfId="5" applyFont="1" applyAlignment="1" applyProtection="1">
      <alignment horizontal="left" vertical="top"/>
      <protection locked="0"/>
    </xf>
    <xf numFmtId="0" fontId="14" fillId="0" borderId="0" xfId="4" applyFont="1" applyAlignment="1"/>
    <xf numFmtId="0" fontId="14" fillId="0" borderId="0" xfId="4" applyFont="1" applyAlignment="1">
      <alignment horizontal="left"/>
    </xf>
    <xf numFmtId="0" fontId="14" fillId="0" borderId="0" xfId="4" applyFont="1" applyAlignment="1">
      <alignment wrapText="1"/>
    </xf>
    <xf numFmtId="0" fontId="7" fillId="2" borderId="0" xfId="0" applyFont="1" applyFill="1" applyAlignment="1">
      <alignment horizontal="left"/>
    </xf>
    <xf numFmtId="0" fontId="17" fillId="2" borderId="0" xfId="0" applyFont="1" applyFill="1" applyAlignment="1" applyProtection="1">
      <alignment vertical="top" readingOrder="1"/>
      <protection locked="0"/>
    </xf>
    <xf numFmtId="0" fontId="1" fillId="2" borderId="0" xfId="0" applyFont="1" applyFill="1" applyBorder="1"/>
    <xf numFmtId="0" fontId="1" fillId="2" borderId="0" xfId="0" applyFont="1" applyFill="1" applyAlignment="1"/>
    <xf numFmtId="0" fontId="8" fillId="2" borderId="0" xfId="2" applyFont="1" applyFill="1" applyBorder="1" applyAlignment="1" applyProtection="1">
      <alignment wrapText="1" readingOrder="1"/>
      <protection locked="0"/>
    </xf>
    <xf numFmtId="3" fontId="8" fillId="2" borderId="0" xfId="2" applyNumberFormat="1" applyFont="1" applyFill="1" applyBorder="1" applyAlignment="1" applyProtection="1">
      <alignment horizontal="right" vertical="top" wrapText="1" readingOrder="1"/>
      <protection locked="0"/>
    </xf>
    <xf numFmtId="0" fontId="8" fillId="2" borderId="0" xfId="2" applyFont="1" applyFill="1" applyBorder="1" applyAlignment="1" applyProtection="1">
      <alignment horizontal="right" vertical="top" wrapText="1" readingOrder="1"/>
      <protection locked="0"/>
    </xf>
    <xf numFmtId="0" fontId="9" fillId="2" borderId="0" xfId="2" applyFont="1" applyFill="1" applyBorder="1" applyAlignment="1" applyProtection="1">
      <alignment horizontal="left" vertical="center" wrapText="1" readingOrder="1"/>
      <protection locked="0"/>
    </xf>
    <xf numFmtId="0" fontId="20" fillId="2" borderId="0" xfId="2" applyFont="1" applyFill="1" applyBorder="1" applyAlignment="1" applyProtection="1">
      <alignment horizontal="left" vertical="center" wrapText="1" readingOrder="1"/>
      <protection locked="0"/>
    </xf>
    <xf numFmtId="3" fontId="20" fillId="2" borderId="0" xfId="2" applyNumberFormat="1" applyFont="1" applyFill="1" applyBorder="1" applyAlignment="1" applyProtection="1">
      <alignment horizontal="left" vertical="center" wrapText="1" readingOrder="1"/>
      <protection locked="0"/>
    </xf>
    <xf numFmtId="0" fontId="9" fillId="2" borderId="0" xfId="2" applyFont="1" applyFill="1" applyBorder="1" applyAlignment="1" applyProtection="1">
      <alignment vertical="center" wrapText="1"/>
      <protection locked="0"/>
    </xf>
    <xf numFmtId="0" fontId="9" fillId="2" borderId="0" xfId="0" applyFont="1" applyFill="1" applyAlignment="1">
      <alignment vertical="center"/>
    </xf>
    <xf numFmtId="0" fontId="1" fillId="0" borderId="0" xfId="0" applyFont="1" applyAlignment="1">
      <alignment horizontal="center" vertical="center"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7" xfId="0" applyFont="1" applyBorder="1" applyAlignment="1">
      <alignment horizontal="center" vertical="top" wrapText="1"/>
    </xf>
    <xf numFmtId="0" fontId="1" fillId="0" borderId="6" xfId="0" applyFont="1" applyBorder="1" applyAlignment="1">
      <alignment horizontal="center" vertical="top" wrapText="1"/>
    </xf>
    <xf numFmtId="0" fontId="1" fillId="3" borderId="0" xfId="0" applyNumberFormat="1" applyFont="1" applyFill="1"/>
    <xf numFmtId="0" fontId="1" fillId="3" borderId="4" xfId="0" applyFont="1" applyFill="1" applyBorder="1"/>
    <xf numFmtId="0" fontId="1" fillId="3" borderId="3" xfId="0" applyNumberFormat="1" applyFont="1" applyFill="1" applyBorder="1"/>
    <xf numFmtId="0" fontId="1" fillId="3" borderId="4" xfId="0" applyNumberFormat="1" applyFont="1" applyFill="1" applyBorder="1"/>
    <xf numFmtId="0" fontId="4" fillId="2" borderId="0" xfId="1" applyFont="1" applyFill="1" applyBorder="1" applyAlignment="1">
      <alignment horizontal="left" vertical="center" wrapText="1"/>
    </xf>
    <xf numFmtId="0" fontId="6" fillId="2" borderId="0" xfId="0" applyFont="1" applyFill="1"/>
    <xf numFmtId="0" fontId="9" fillId="2" borderId="0" xfId="0" applyFont="1" applyFill="1" applyAlignment="1">
      <alignment horizontal="left" vertical="center" wrapText="1"/>
    </xf>
    <xf numFmtId="0" fontId="9" fillId="2" borderId="0" xfId="0" applyFont="1" applyFill="1" applyAlignment="1">
      <alignment horizontal="left" wrapText="1"/>
    </xf>
    <xf numFmtId="3" fontId="8" fillId="2" borderId="0" xfId="2" applyNumberFormat="1" applyFont="1" applyFill="1" applyBorder="1" applyAlignment="1" applyProtection="1">
      <alignment horizontal="left" vertical="top" wrapText="1" readingOrder="1"/>
      <protection locked="0"/>
    </xf>
    <xf numFmtId="0" fontId="23" fillId="2" borderId="0" xfId="2" applyFont="1" applyFill="1" applyBorder="1" applyAlignment="1" applyProtection="1">
      <alignment horizontal="center" vertical="top" wrapText="1" readingOrder="1"/>
      <protection locked="0"/>
    </xf>
    <xf numFmtId="164" fontId="7" fillId="2" borderId="0" xfId="0" applyNumberFormat="1" applyFont="1" applyFill="1"/>
    <xf numFmtId="164" fontId="7" fillId="2" borderId="0" xfId="0" applyNumberFormat="1" applyFont="1" applyFill="1" applyAlignment="1">
      <alignment horizontal="left"/>
    </xf>
    <xf numFmtId="0" fontId="1" fillId="2" borderId="0" xfId="0" applyFont="1" applyFill="1" applyAlignment="1">
      <alignment horizontal="left"/>
    </xf>
    <xf numFmtId="0" fontId="7" fillId="2" borderId="0" xfId="0" applyFont="1" applyFill="1" applyAlignment="1">
      <alignment wrapText="1" readingOrder="1"/>
    </xf>
    <xf numFmtId="0" fontId="9" fillId="2" borderId="0" xfId="0" applyFont="1" applyFill="1"/>
    <xf numFmtId="0" fontId="9" fillId="2" borderId="0" xfId="0" applyFont="1" applyFill="1" applyAlignment="1">
      <alignment vertical="top" wrapText="1"/>
    </xf>
    <xf numFmtId="0" fontId="0" fillId="2" borderId="0" xfId="0" applyFill="1"/>
    <xf numFmtId="3" fontId="9" fillId="2" borderId="0" xfId="0" applyNumberFormat="1" applyFont="1" applyFill="1" applyBorder="1" applyAlignment="1" applyProtection="1">
      <alignment vertical="top" wrapText="1"/>
      <protection locked="0"/>
    </xf>
    <xf numFmtId="0" fontId="9" fillId="2" borderId="0" xfId="0" applyFont="1" applyFill="1" applyBorder="1" applyAlignment="1" applyProtection="1">
      <alignment vertical="top" wrapText="1"/>
      <protection locked="0"/>
    </xf>
    <xf numFmtId="0" fontId="20" fillId="2" borderId="0" xfId="0" applyFont="1" applyFill="1"/>
    <xf numFmtId="0" fontId="7" fillId="2" borderId="0" xfId="0" applyFont="1" applyFill="1" applyAlignment="1"/>
    <xf numFmtId="164" fontId="9" fillId="2" borderId="0" xfId="0" applyNumberFormat="1" applyFont="1" applyFill="1"/>
    <xf numFmtId="3" fontId="9" fillId="2" borderId="0" xfId="0" applyNumberFormat="1" applyFont="1" applyFill="1"/>
    <xf numFmtId="0" fontId="24" fillId="2" borderId="0" xfId="1" applyFont="1" applyFill="1" applyBorder="1" applyAlignment="1">
      <alignment horizontal="left" vertical="center" wrapText="1"/>
    </xf>
    <xf numFmtId="164" fontId="9" fillId="2" borderId="0" xfId="0" applyNumberFormat="1" applyFont="1" applyFill="1" applyAlignment="1">
      <alignment horizontal="left" wrapText="1"/>
    </xf>
    <xf numFmtId="0" fontId="1" fillId="3" borderId="0" xfId="0" applyNumberFormat="1" applyFont="1" applyFill="1" applyBorder="1"/>
    <xf numFmtId="0" fontId="1" fillId="0" borderId="7" xfId="0" applyFont="1" applyBorder="1"/>
    <xf numFmtId="0" fontId="1" fillId="0" borderId="6" xfId="0" applyFont="1" applyBorder="1"/>
    <xf numFmtId="0" fontId="25" fillId="2" borderId="0" xfId="5" quotePrefix="1" applyFont="1" applyFill="1" applyBorder="1" applyAlignment="1" applyProtection="1">
      <alignment horizontal="left" vertical="center" wrapText="1" readingOrder="1"/>
      <protection locked="0"/>
    </xf>
    <xf numFmtId="3" fontId="26" fillId="2" borderId="0" xfId="2" applyNumberFormat="1" applyFont="1" applyFill="1" applyBorder="1" applyAlignment="1" applyProtection="1">
      <alignment vertical="center" readingOrder="1"/>
      <protection locked="0"/>
    </xf>
    <xf numFmtId="164" fontId="26" fillId="2" borderId="0" xfId="2" applyNumberFormat="1" applyFont="1" applyFill="1" applyBorder="1" applyAlignment="1" applyProtection="1">
      <alignment vertical="center" readingOrder="1"/>
      <protection locked="0"/>
    </xf>
    <xf numFmtId="0" fontId="0" fillId="2" borderId="0" xfId="0" applyFill="1" applyAlignment="1">
      <alignment horizontal="left"/>
    </xf>
    <xf numFmtId="0" fontId="0" fillId="2" borderId="0" xfId="0" applyNumberFormat="1" applyFill="1"/>
    <xf numFmtId="0" fontId="9" fillId="2" borderId="0" xfId="2" applyFont="1" applyFill="1" applyBorder="1" applyAlignment="1" applyProtection="1">
      <alignment vertical="center" readingOrder="1"/>
      <protection locked="0"/>
    </xf>
    <xf numFmtId="0" fontId="1" fillId="2" borderId="8" xfId="0" applyNumberFormat="1" applyFont="1" applyFill="1" applyBorder="1"/>
    <xf numFmtId="0" fontId="1" fillId="0" borderId="4" xfId="0" applyFont="1" applyBorder="1" applyAlignment="1">
      <alignment horizontal="center" vertical="top" wrapText="1"/>
    </xf>
    <xf numFmtId="0" fontId="1" fillId="0" borderId="0" xfId="0" applyFont="1" applyBorder="1" applyAlignment="1">
      <alignment horizontal="center" vertical="top" wrapText="1"/>
    </xf>
    <xf numFmtId="0" fontId="20" fillId="2" borderId="0" xfId="2" applyFont="1" applyFill="1" applyBorder="1" applyAlignment="1" applyProtection="1">
      <alignment horizontal="left" wrapText="1" readingOrder="1"/>
      <protection locked="0"/>
    </xf>
    <xf numFmtId="3" fontId="20" fillId="2" borderId="0" xfId="2" applyNumberFormat="1" applyFont="1" applyFill="1" applyBorder="1" applyAlignment="1" applyProtection="1">
      <alignment horizontal="left" vertical="top" wrapText="1" readingOrder="1"/>
      <protection locked="0"/>
    </xf>
    <xf numFmtId="0" fontId="20" fillId="2" borderId="0" xfId="2" applyFont="1" applyFill="1" applyBorder="1" applyAlignment="1" applyProtection="1">
      <alignment horizontal="left" vertical="top" wrapText="1" readingOrder="1"/>
      <protection locked="0"/>
    </xf>
    <xf numFmtId="164" fontId="6" fillId="2" borderId="0" xfId="0" applyNumberFormat="1" applyFont="1" applyFill="1"/>
    <xf numFmtId="3" fontId="6" fillId="2" borderId="0" xfId="0" applyNumberFormat="1" applyFont="1" applyFill="1"/>
    <xf numFmtId="0" fontId="9" fillId="2" borderId="0" xfId="2" applyFont="1" applyFill="1" applyBorder="1" applyAlignment="1" applyProtection="1">
      <alignment horizontal="left" vertical="center" readingOrder="1"/>
      <protection locked="0"/>
    </xf>
    <xf numFmtId="0" fontId="6" fillId="2" borderId="0" xfId="1" applyFont="1" applyFill="1" applyBorder="1" applyAlignment="1">
      <alignment horizontal="left" vertical="center"/>
    </xf>
    <xf numFmtId="3"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readingOrder="1"/>
      <protection locked="0"/>
    </xf>
    <xf numFmtId="164" fontId="5" fillId="2" borderId="0" xfId="0" applyNumberFormat="1" applyFont="1" applyFill="1" applyAlignment="1" applyProtection="1">
      <alignment horizontal="left" vertical="top" wrapText="1" readingOrder="1"/>
      <protection locked="0"/>
    </xf>
    <xf numFmtId="3" fontId="5" fillId="2" borderId="0" xfId="0" applyNumberFormat="1" applyFont="1" applyFill="1" applyAlignment="1" applyProtection="1">
      <alignment horizontal="left" vertical="top" wrapText="1" readingOrder="1"/>
      <protection locked="0"/>
    </xf>
    <xf numFmtId="0" fontId="19" fillId="2" borderId="5" xfId="0" applyFont="1" applyFill="1" applyBorder="1" applyAlignment="1">
      <alignment vertical="center" wrapText="1"/>
    </xf>
    <xf numFmtId="0" fontId="2" fillId="2" borderId="0" xfId="0" applyFont="1" applyFill="1" applyAlignment="1"/>
    <xf numFmtId="3" fontId="20" fillId="2" borderId="0" xfId="1" applyNumberFormat="1" applyFont="1" applyFill="1" applyBorder="1" applyAlignment="1">
      <alignment horizontal="left" vertical="center" wrapText="1"/>
    </xf>
    <xf numFmtId="164" fontId="20" fillId="2" borderId="0" xfId="1" applyNumberFormat="1" applyFont="1" applyFill="1" applyBorder="1" applyAlignment="1">
      <alignment horizontal="left" vertical="center" wrapText="1"/>
    </xf>
    <xf numFmtId="0" fontId="4" fillId="2" borderId="0" xfId="1" applyFont="1" applyFill="1" applyBorder="1" applyAlignment="1">
      <alignment horizontal="left" vertical="center"/>
    </xf>
    <xf numFmtId="0" fontId="1" fillId="2" borderId="10" xfId="0" applyNumberFormat="1" applyFont="1" applyFill="1" applyBorder="1"/>
    <xf numFmtId="0" fontId="1" fillId="2" borderId="9" xfId="0" applyNumberFormat="1" applyFont="1" applyFill="1" applyBorder="1"/>
    <xf numFmtId="0" fontId="1" fillId="3" borderId="10" xfId="0" applyNumberFormat="1" applyFont="1" applyFill="1" applyBorder="1"/>
    <xf numFmtId="0" fontId="9" fillId="2" borderId="0" xfId="0" applyFont="1" applyFill="1" applyAlignment="1">
      <alignment horizontal="left" vertical="center" wrapText="1"/>
    </xf>
    <xf numFmtId="0" fontId="4" fillId="2" borderId="0" xfId="1" applyFont="1" applyFill="1" applyBorder="1" applyAlignment="1">
      <alignment vertical="center" wrapText="1"/>
    </xf>
    <xf numFmtId="0" fontId="9" fillId="2" borderId="0" xfId="1" applyFont="1" applyFill="1" applyBorder="1" applyAlignment="1">
      <alignment horizontal="left" vertical="center" wrapText="1"/>
    </xf>
    <xf numFmtId="0" fontId="20" fillId="2" borderId="0" xfId="1" applyFont="1" applyFill="1" applyBorder="1" applyAlignment="1">
      <alignment horizontal="left" vertical="center" wrapText="1"/>
    </xf>
    <xf numFmtId="3" fontId="1" fillId="3" borderId="3" xfId="0" applyNumberFormat="1" applyFont="1" applyFill="1" applyBorder="1"/>
    <xf numFmtId="0" fontId="1" fillId="3" borderId="11" xfId="0" applyFont="1" applyFill="1" applyBorder="1"/>
    <xf numFmtId="3" fontId="1" fillId="3" borderId="11" xfId="0" applyNumberFormat="1" applyFont="1" applyFill="1" applyBorder="1"/>
    <xf numFmtId="3" fontId="1" fillId="2" borderId="9" xfId="0" applyNumberFormat="1" applyFont="1" applyFill="1" applyBorder="1"/>
    <xf numFmtId="3" fontId="1" fillId="2" borderId="0" xfId="0" applyNumberFormat="1" applyFont="1" applyFill="1"/>
    <xf numFmtId="3" fontId="1" fillId="4" borderId="3" xfId="0" applyNumberFormat="1" applyFont="1" applyFill="1" applyBorder="1"/>
    <xf numFmtId="0" fontId="1" fillId="4" borderId="4" xfId="0" applyFont="1" applyFill="1" applyBorder="1"/>
    <xf numFmtId="0" fontId="1" fillId="4" borderId="4" xfId="0" applyNumberFormat="1" applyFont="1" applyFill="1" applyBorder="1"/>
    <xf numFmtId="0" fontId="1" fillId="4" borderId="0" xfId="0" applyNumberFormat="1" applyFont="1" applyFill="1"/>
    <xf numFmtId="0" fontId="33" fillId="3" borderId="0" xfId="0" applyNumberFormat="1" applyFont="1" applyFill="1"/>
    <xf numFmtId="0" fontId="1" fillId="5" borderId="0" xfId="0" applyNumberFormat="1" applyFont="1" applyFill="1"/>
    <xf numFmtId="3" fontId="1" fillId="5" borderId="3" xfId="0" applyNumberFormat="1" applyFont="1" applyFill="1" applyBorder="1"/>
    <xf numFmtId="0" fontId="1" fillId="5" borderId="4" xfId="0" applyNumberFormat="1" applyFont="1" applyFill="1" applyBorder="1"/>
    <xf numFmtId="3" fontId="1" fillId="4" borderId="0" xfId="0" applyNumberFormat="1" applyFont="1" applyFill="1" applyBorder="1"/>
    <xf numFmtId="0" fontId="1" fillId="4" borderId="0" xfId="0" applyNumberFormat="1" applyFont="1" applyFill="1" applyBorder="1"/>
    <xf numFmtId="3" fontId="1" fillId="2" borderId="3" xfId="0" applyNumberFormat="1" applyFont="1" applyFill="1" applyBorder="1"/>
    <xf numFmtId="0" fontId="1" fillId="2" borderId="4" xfId="0" applyNumberFormat="1" applyFont="1" applyFill="1" applyBorder="1"/>
    <xf numFmtId="3" fontId="1" fillId="2" borderId="13" xfId="0" applyNumberFormat="1" applyFont="1" applyFill="1" applyBorder="1"/>
    <xf numFmtId="0" fontId="1" fillId="2" borderId="14" xfId="0" applyNumberFormat="1" applyFont="1" applyFill="1" applyBorder="1"/>
    <xf numFmtId="0" fontId="1" fillId="6" borderId="0" xfId="0" applyNumberFormat="1" applyFont="1" applyFill="1"/>
    <xf numFmtId="3" fontId="1" fillId="6" borderId="9" xfId="0" applyNumberFormat="1" applyFont="1" applyFill="1" applyBorder="1"/>
    <xf numFmtId="0" fontId="1" fillId="6" borderId="10" xfId="0" applyNumberFormat="1" applyFont="1" applyFill="1" applyBorder="1"/>
    <xf numFmtId="3" fontId="1" fillId="6" borderId="3" xfId="0" applyNumberFormat="1" applyFont="1" applyFill="1" applyBorder="1"/>
    <xf numFmtId="0" fontId="1" fillId="6" borderId="4" xfId="0" applyNumberFormat="1" applyFont="1" applyFill="1" applyBorder="1"/>
    <xf numFmtId="3" fontId="1" fillId="6" borderId="13" xfId="0" applyNumberFormat="1" applyFont="1" applyFill="1" applyBorder="1"/>
    <xf numFmtId="0" fontId="1" fillId="6" borderId="14" xfId="0" applyNumberFormat="1" applyFont="1" applyFill="1" applyBorder="1"/>
    <xf numFmtId="3" fontId="1" fillId="6" borderId="0" xfId="0" applyNumberFormat="1" applyFont="1" applyFill="1"/>
    <xf numFmtId="0" fontId="4" fillId="2" borderId="0" xfId="1" applyFont="1" applyFill="1" applyBorder="1" applyAlignment="1">
      <alignment vertical="center" wrapText="1"/>
    </xf>
    <xf numFmtId="0" fontId="34" fillId="0" borderId="15" xfId="0" applyFont="1" applyFill="1" applyBorder="1" applyAlignment="1">
      <alignment horizontal="center" vertical="center" wrapText="1"/>
    </xf>
    <xf numFmtId="0" fontId="4" fillId="2" borderId="0" xfId="1" applyFont="1" applyFill="1" applyBorder="1" applyAlignment="1">
      <alignment vertical="center" wrapText="1"/>
    </xf>
    <xf numFmtId="0" fontId="20" fillId="2" borderId="0" xfId="1" applyFont="1" applyFill="1" applyBorder="1" applyAlignment="1">
      <alignment horizontal="left" vertical="center" wrapText="1"/>
    </xf>
    <xf numFmtId="2" fontId="1" fillId="4" borderId="0" xfId="0" applyNumberFormat="1" applyFont="1" applyFill="1"/>
    <xf numFmtId="3" fontId="1" fillId="0" borderId="0" xfId="0" applyNumberFormat="1" applyFont="1"/>
    <xf numFmtId="0" fontId="9" fillId="2" borderId="0" xfId="0" applyFont="1" applyFill="1" applyBorder="1" applyAlignment="1">
      <alignment vertical="center"/>
    </xf>
    <xf numFmtId="0" fontId="7" fillId="2" borderId="0" xfId="0" applyFont="1" applyFill="1" applyBorder="1"/>
    <xf numFmtId="3" fontId="1" fillId="0" borderId="2" xfId="0" applyNumberFormat="1" applyFont="1" applyBorder="1" applyAlignment="1">
      <alignment horizontal="center" vertical="top" wrapText="1"/>
    </xf>
    <xf numFmtId="3" fontId="1" fillId="7" borderId="3" xfId="0" applyNumberFormat="1" applyFont="1" applyFill="1" applyBorder="1"/>
    <xf numFmtId="0" fontId="1" fillId="7" borderId="4" xfId="0" applyNumberFormat="1" applyFont="1" applyFill="1" applyBorder="1"/>
    <xf numFmtId="0" fontId="1" fillId="7" borderId="0" xfId="0" applyNumberFormat="1" applyFont="1" applyFill="1"/>
    <xf numFmtId="3" fontId="1" fillId="7" borderId="9" xfId="0" applyNumberFormat="1" applyFont="1" applyFill="1" applyBorder="1"/>
    <xf numFmtId="0" fontId="1" fillId="7" borderId="10" xfId="0" applyNumberFormat="1" applyFont="1" applyFill="1" applyBorder="1"/>
    <xf numFmtId="3" fontId="1" fillId="7" borderId="0" xfId="0" applyNumberFormat="1" applyFont="1" applyFill="1"/>
    <xf numFmtId="0" fontId="1" fillId="3" borderId="0" xfId="0" applyNumberFormat="1" applyFont="1" applyFill="1" applyAlignment="1">
      <alignment horizontal="left"/>
    </xf>
    <xf numFmtId="0" fontId="35" fillId="2" borderId="0" xfId="0" applyFont="1" applyFill="1"/>
    <xf numFmtId="0" fontId="4" fillId="2" borderId="5" xfId="1" applyFont="1" applyFill="1" applyBorder="1" applyAlignment="1">
      <alignment vertical="center" wrapText="1"/>
    </xf>
    <xf numFmtId="0" fontId="6" fillId="2" borderId="0" xfId="0" applyFont="1" applyFill="1" applyAlignment="1">
      <alignment vertical="center" wrapText="1"/>
    </xf>
    <xf numFmtId="0" fontId="1" fillId="7" borderId="0" xfId="0" applyNumberFormat="1" applyFont="1" applyFill="1" applyBorder="1"/>
    <xf numFmtId="0" fontId="1" fillId="2" borderId="0" xfId="0" applyNumberFormat="1" applyFont="1" applyFill="1" applyBorder="1"/>
    <xf numFmtId="3" fontId="1" fillId="2" borderId="0" xfId="0" applyNumberFormat="1" applyFont="1" applyFill="1" applyBorder="1"/>
    <xf numFmtId="0" fontId="0" fillId="2" borderId="0" xfId="0" applyFill="1" applyBorder="1"/>
    <xf numFmtId="0" fontId="36" fillId="0" borderId="0" xfId="0" applyNumberFormat="1" applyFont="1" applyFill="1" applyBorder="1"/>
    <xf numFmtId="0" fontId="1" fillId="0" borderId="0" xfId="0" applyNumberFormat="1" applyFont="1" applyFill="1" applyBorder="1"/>
    <xf numFmtId="3" fontId="1" fillId="0" borderId="0" xfId="0" applyNumberFormat="1" applyFont="1" applyFill="1" applyBorder="1"/>
    <xf numFmtId="0" fontId="0" fillId="0" borderId="0" xfId="0" applyFill="1" applyBorder="1"/>
    <xf numFmtId="0" fontId="4" fillId="2" borderId="0" xfId="1" applyFont="1" applyFill="1" applyBorder="1" applyAlignment="1">
      <alignment vertical="center" wrapText="1"/>
    </xf>
    <xf numFmtId="0" fontId="21" fillId="2" borderId="0" xfId="0" applyFont="1" applyFill="1" applyAlignment="1" applyProtection="1">
      <alignment vertical="top" wrapText="1" readingOrder="1"/>
      <protection locked="0"/>
    </xf>
    <xf numFmtId="0" fontId="20" fillId="2" borderId="0" xfId="1" applyFont="1" applyFill="1" applyBorder="1" applyAlignment="1">
      <alignment horizontal="left" vertical="center" wrapText="1"/>
    </xf>
    <xf numFmtId="0" fontId="22" fillId="2" borderId="0" xfId="0" applyFont="1" applyFill="1" applyAlignment="1"/>
    <xf numFmtId="0" fontId="14" fillId="0" borderId="0" xfId="5" applyFont="1" applyAlignment="1" applyProtection="1"/>
    <xf numFmtId="0" fontId="37" fillId="8" borderId="10" xfId="0" applyFont="1" applyFill="1" applyBorder="1" applyAlignment="1">
      <alignment horizontal="center" vertical="top" wrapText="1"/>
    </xf>
    <xf numFmtId="0" fontId="1" fillId="7" borderId="16" xfId="0" applyNumberFormat="1" applyFont="1" applyFill="1" applyBorder="1"/>
    <xf numFmtId="0" fontId="35" fillId="0" borderId="0" xfId="0" applyFont="1"/>
    <xf numFmtId="165" fontId="1" fillId="7" borderId="0" xfId="0" applyNumberFormat="1" applyFont="1" applyFill="1" applyBorder="1" applyAlignment="1">
      <alignment horizontal="left"/>
    </xf>
    <xf numFmtId="0" fontId="14" fillId="0" borderId="0" xfId="2" applyFont="1" applyAlignment="1"/>
    <xf numFmtId="0" fontId="18" fillId="0" borderId="0" xfId="2" applyFont="1" applyAlignment="1" applyProtection="1">
      <alignment horizontal="left" vertical="top"/>
      <protection locked="0"/>
    </xf>
    <xf numFmtId="0" fontId="4" fillId="2" borderId="0" xfId="1" applyFont="1" applyFill="1" applyBorder="1" applyAlignment="1">
      <alignment horizontal="left" vertical="center" wrapText="1"/>
    </xf>
    <xf numFmtId="0" fontId="4" fillId="0" borderId="0" xfId="1" applyFont="1" applyBorder="1" applyAlignment="1">
      <alignment horizontal="left" vertical="center" wrapText="1"/>
    </xf>
    <xf numFmtId="0" fontId="39" fillId="0" borderId="0" xfId="0" applyFont="1" applyBorder="1" applyAlignment="1">
      <alignment horizontal="center" vertical="top" wrapText="1"/>
    </xf>
    <xf numFmtId="165" fontId="1" fillId="2" borderId="4" xfId="0" applyNumberFormat="1" applyFont="1" applyFill="1" applyBorder="1" applyAlignment="1">
      <alignment horizontal="left"/>
    </xf>
    <xf numFmtId="165" fontId="1" fillId="7" borderId="4" xfId="0" applyNumberFormat="1" applyFont="1" applyFill="1" applyBorder="1" applyAlignment="1">
      <alignment horizontal="left"/>
    </xf>
    <xf numFmtId="0" fontId="4" fillId="2" borderId="0" xfId="1" applyFont="1" applyFill="1" applyBorder="1" applyAlignment="1">
      <alignment horizontal="left" vertical="center" wrapText="1"/>
    </xf>
    <xf numFmtId="0" fontId="9" fillId="2" borderId="0" xfId="1" applyFont="1" applyFill="1" applyBorder="1" applyAlignment="1">
      <alignment horizontal="left" vertical="center" wrapText="1"/>
    </xf>
    <xf numFmtId="0" fontId="1" fillId="9" borderId="0" xfId="0" applyNumberFormat="1" applyFont="1" applyFill="1" applyBorder="1" applyAlignment="1">
      <alignment horizontal="left"/>
    </xf>
    <xf numFmtId="0" fontId="1" fillId="4" borderId="0" xfId="0" applyNumberFormat="1" applyFont="1" applyFill="1" applyBorder="1" applyAlignment="1">
      <alignment horizontal="left"/>
    </xf>
    <xf numFmtId="0" fontId="1" fillId="0" borderId="0" xfId="0" applyFont="1" applyBorder="1" applyAlignment="1">
      <alignment horizontal="left" vertical="top" wrapText="1"/>
    </xf>
    <xf numFmtId="0" fontId="21" fillId="2" borderId="0" xfId="0" applyFont="1" applyFill="1" applyAlignment="1" applyProtection="1">
      <alignment vertical="top" wrapText="1" readingOrder="1"/>
      <protection locked="0"/>
    </xf>
    <xf numFmtId="0" fontId="1" fillId="0" borderId="0" xfId="0" applyFont="1" applyFill="1"/>
    <xf numFmtId="0" fontId="9" fillId="2" borderId="0" xfId="1" applyFont="1" applyFill="1" applyBorder="1" applyAlignment="1">
      <alignment vertical="center" wrapText="1"/>
    </xf>
    <xf numFmtId="0" fontId="21" fillId="2" borderId="0" xfId="0" applyFont="1" applyFill="1" applyBorder="1" applyAlignment="1" applyProtection="1">
      <alignment vertical="center" wrapText="1" readingOrder="1"/>
      <protection locked="0"/>
    </xf>
    <xf numFmtId="0" fontId="21" fillId="0" borderId="0" xfId="0" applyFont="1" applyAlignment="1" applyProtection="1">
      <alignment vertical="top" wrapText="1" readingOrder="1"/>
      <protection locked="0"/>
    </xf>
    <xf numFmtId="3" fontId="1" fillId="0" borderId="4" xfId="0" applyNumberFormat="1" applyFont="1" applyBorder="1" applyAlignment="1">
      <alignment horizontal="center" vertical="top" wrapText="1"/>
    </xf>
    <xf numFmtId="3" fontId="1" fillId="10" borderId="3" xfId="0" applyNumberFormat="1" applyFont="1" applyFill="1" applyBorder="1"/>
    <xf numFmtId="0" fontId="1" fillId="10" borderId="4" xfId="0" applyNumberFormat="1" applyFont="1" applyFill="1" applyBorder="1"/>
    <xf numFmtId="3" fontId="1" fillId="11" borderId="3" xfId="0" applyNumberFormat="1" applyFont="1" applyFill="1" applyBorder="1"/>
    <xf numFmtId="0" fontId="1" fillId="11" borderId="4" xfId="0" applyNumberFormat="1" applyFont="1" applyFill="1" applyBorder="1"/>
    <xf numFmtId="165" fontId="1" fillId="11" borderId="4" xfId="0" applyNumberFormat="1" applyFont="1" applyFill="1" applyBorder="1" applyAlignment="1">
      <alignment horizontal="left"/>
    </xf>
    <xf numFmtId="0" fontId="0" fillId="11" borderId="0" xfId="0" applyFill="1"/>
    <xf numFmtId="0" fontId="1" fillId="11" borderId="0" xfId="0" applyNumberFormat="1" applyFont="1" applyFill="1" applyBorder="1"/>
    <xf numFmtId="3" fontId="1" fillId="11" borderId="9" xfId="0" applyNumberFormat="1" applyFont="1" applyFill="1" applyBorder="1"/>
    <xf numFmtId="0" fontId="1" fillId="11" borderId="10" xfId="0" applyNumberFormat="1" applyFont="1" applyFill="1" applyBorder="1"/>
    <xf numFmtId="3" fontId="1" fillId="11" borderId="13" xfId="0" applyNumberFormat="1" applyFont="1" applyFill="1" applyBorder="1"/>
    <xf numFmtId="0" fontId="1" fillId="11" borderId="14" xfId="0" applyNumberFormat="1" applyFont="1" applyFill="1" applyBorder="1"/>
    <xf numFmtId="0" fontId="1" fillId="12" borderId="3" xfId="0" applyNumberFormat="1" applyFont="1" applyFill="1" applyBorder="1"/>
    <xf numFmtId="0" fontId="1" fillId="12" borderId="4" xfId="0" applyNumberFormat="1" applyFont="1" applyFill="1" applyBorder="1"/>
    <xf numFmtId="0" fontId="1" fillId="12" borderId="3" xfId="0" applyFont="1" applyFill="1" applyBorder="1"/>
    <xf numFmtId="0" fontId="1" fillId="12" borderId="4" xfId="0" applyFont="1" applyFill="1" applyBorder="1"/>
    <xf numFmtId="0" fontId="0" fillId="11" borderId="3" xfId="0" applyFill="1" applyBorder="1"/>
    <xf numFmtId="0" fontId="0" fillId="11" borderId="4" xfId="0" applyFill="1" applyBorder="1"/>
    <xf numFmtId="0" fontId="0" fillId="11" borderId="0" xfId="0" applyFill="1" applyBorder="1"/>
    <xf numFmtId="3" fontId="1" fillId="0" borderId="0" xfId="0" applyNumberFormat="1" applyFont="1" applyFill="1"/>
    <xf numFmtId="3" fontId="0" fillId="2" borderId="0" xfId="0" applyNumberFormat="1" applyFill="1"/>
    <xf numFmtId="0" fontId="1" fillId="0" borderId="17" xfId="0" applyFont="1" applyBorder="1" applyAlignment="1">
      <alignment horizontal="center" vertical="top" wrapText="1"/>
    </xf>
    <xf numFmtId="0" fontId="1" fillId="2" borderId="3" xfId="0" applyFont="1" applyFill="1" applyBorder="1" applyAlignment="1">
      <alignment horizontal="center" vertical="top" wrapText="1"/>
    </xf>
    <xf numFmtId="3" fontId="1" fillId="2" borderId="4" xfId="0" applyNumberFormat="1" applyFont="1" applyFill="1" applyBorder="1"/>
    <xf numFmtId="0" fontId="0" fillId="0" borderId="0" xfId="0" applyAlignment="1">
      <alignment horizontal="left"/>
    </xf>
    <xf numFmtId="0" fontId="0" fillId="0" borderId="0" xfId="0" applyNumberFormat="1"/>
    <xf numFmtId="0" fontId="1" fillId="2" borderId="0" xfId="0" applyFont="1" applyFill="1" applyAlignment="1">
      <alignment horizontal="center" vertical="top" wrapText="1"/>
    </xf>
    <xf numFmtId="0" fontId="14" fillId="0" borderId="0" xfId="5" applyFont="1" applyAlignment="1" applyProtection="1">
      <alignment horizontal="left" vertical="top" wrapText="1" readingOrder="1"/>
      <protection locked="0"/>
    </xf>
    <xf numFmtId="0" fontId="14" fillId="0" borderId="0" xfId="5" applyFont="1" applyAlignment="1" applyProtection="1"/>
    <xf numFmtId="0" fontId="14" fillId="0" borderId="0" xfId="2" applyFont="1" applyAlignment="1" applyProtection="1">
      <alignment horizontal="left" vertical="top" wrapText="1" readingOrder="1"/>
      <protection locked="0"/>
    </xf>
    <xf numFmtId="0" fontId="14" fillId="0" borderId="0" xfId="2" applyFont="1"/>
    <xf numFmtId="3" fontId="14" fillId="0" borderId="0" xfId="2" applyNumberFormat="1" applyFont="1"/>
    <xf numFmtId="0" fontId="14" fillId="0" borderId="0" xfId="4" applyFont="1" applyAlignment="1">
      <alignment horizontal="left" vertical="center" wrapText="1"/>
    </xf>
    <xf numFmtId="0" fontId="14" fillId="0" borderId="0" xfId="2" applyFont="1" applyAlignment="1">
      <alignment wrapText="1"/>
    </xf>
    <xf numFmtId="0" fontId="21" fillId="2" borderId="0" xfId="0" applyFont="1" applyFill="1" applyAlignment="1" applyProtection="1">
      <alignment horizontal="left" vertical="top" wrapText="1" readingOrder="1"/>
      <protection locked="0"/>
    </xf>
    <xf numFmtId="0" fontId="4" fillId="2" borderId="0" xfId="1" applyFont="1" applyFill="1" applyBorder="1" applyAlignment="1">
      <alignment horizontal="left" vertical="center" wrapText="1"/>
    </xf>
    <xf numFmtId="0" fontId="22" fillId="2" borderId="0" xfId="0" applyFont="1" applyFill="1"/>
    <xf numFmtId="0" fontId="9" fillId="2" borderId="0" xfId="0" applyFont="1" applyFill="1" applyAlignment="1">
      <alignment horizontal="left" vertical="center" wrapText="1"/>
    </xf>
    <xf numFmtId="0" fontId="9" fillId="2" borderId="0" xfId="0" applyFont="1" applyFill="1" applyAlignment="1">
      <alignment horizontal="left" wrapText="1"/>
    </xf>
    <xf numFmtId="0" fontId="4" fillId="2" borderId="0" xfId="1" applyFont="1" applyFill="1" applyBorder="1" applyAlignment="1">
      <alignment vertical="center" wrapText="1"/>
    </xf>
    <xf numFmtId="0" fontId="5" fillId="2" borderId="0" xfId="0" applyFont="1" applyFill="1" applyAlignment="1" applyProtection="1">
      <alignment horizontal="left" vertical="top" wrapText="1" readingOrder="1"/>
      <protection locked="0"/>
    </xf>
    <xf numFmtId="0" fontId="4" fillId="2" borderId="5" xfId="1" applyFont="1" applyFill="1" applyBorder="1" applyAlignment="1">
      <alignment horizontal="left" vertical="center" wrapText="1"/>
    </xf>
    <xf numFmtId="0" fontId="22" fillId="2" borderId="0" xfId="0" applyFont="1" applyFill="1" applyAlignment="1">
      <alignment wrapText="1"/>
    </xf>
    <xf numFmtId="0" fontId="9" fillId="2" borderId="0" xfId="0" applyFont="1" applyFill="1" applyAlignment="1">
      <alignment horizontal="left" vertical="top" wrapText="1"/>
    </xf>
    <xf numFmtId="0" fontId="21" fillId="2" borderId="0" xfId="0" applyFont="1" applyFill="1" applyAlignment="1" applyProtection="1">
      <alignment horizontal="left" vertical="center" wrapText="1" readingOrder="1"/>
      <protection locked="0"/>
    </xf>
    <xf numFmtId="0" fontId="35" fillId="0" borderId="0" xfId="0" applyFont="1"/>
    <xf numFmtId="0" fontId="21" fillId="0" borderId="0" xfId="0" applyFont="1" applyAlignment="1" applyProtection="1">
      <alignment horizontal="left" vertical="top" wrapText="1" readingOrder="1"/>
      <protection locked="0"/>
    </xf>
    <xf numFmtId="0" fontId="22" fillId="0" borderId="0" xfId="0" applyFont="1"/>
    <xf numFmtId="0" fontId="21" fillId="0" borderId="0" xfId="0" applyFont="1" applyBorder="1" applyAlignment="1" applyProtection="1">
      <alignment horizontal="left" vertical="top" wrapText="1" readingOrder="1"/>
      <protection locked="0"/>
    </xf>
    <xf numFmtId="0" fontId="22" fillId="0" borderId="0" xfId="0" applyFont="1" applyBorder="1"/>
    <xf numFmtId="0" fontId="9" fillId="2" borderId="0" xfId="0" applyFont="1" applyFill="1" applyBorder="1" applyAlignment="1">
      <alignment horizontal="left" vertical="center" wrapText="1"/>
    </xf>
    <xf numFmtId="0" fontId="9" fillId="2" borderId="0" xfId="5" quotePrefix="1" applyFont="1" applyFill="1" applyBorder="1" applyAlignment="1" applyProtection="1">
      <alignment horizontal="left" vertical="center" wrapText="1" readingOrder="1"/>
      <protection locked="0"/>
    </xf>
    <xf numFmtId="0" fontId="35" fillId="0" borderId="0" xfId="0" applyFont="1" applyAlignment="1">
      <alignment wrapText="1"/>
    </xf>
    <xf numFmtId="0" fontId="4" fillId="2" borderId="12" xfId="1" applyFont="1" applyFill="1" applyBorder="1" applyAlignment="1">
      <alignment horizontal="left" vertical="center" wrapText="1"/>
    </xf>
    <xf numFmtId="0" fontId="4" fillId="0" borderId="0" xfId="1" applyFont="1" applyBorder="1" applyAlignment="1">
      <alignment horizontal="left" vertical="center" wrapText="1"/>
    </xf>
    <xf numFmtId="0" fontId="9" fillId="2" borderId="0" xfId="1" applyFont="1" applyFill="1" applyBorder="1" applyAlignment="1">
      <alignment horizontal="left" vertical="center" wrapText="1"/>
    </xf>
    <xf numFmtId="0" fontId="21" fillId="2" borderId="0" xfId="0" applyFont="1" applyFill="1" applyBorder="1" applyAlignment="1" applyProtection="1">
      <alignment horizontal="left" vertical="center" wrapText="1" readingOrder="1"/>
      <protection locked="0"/>
    </xf>
    <xf numFmtId="0" fontId="21" fillId="2" borderId="0" xfId="0" applyFont="1" applyFill="1" applyAlignment="1" applyProtection="1">
      <alignment vertical="top" wrapText="1" readingOrder="1"/>
      <protection locked="0"/>
    </xf>
    <xf numFmtId="0" fontId="20" fillId="2" borderId="0" xfId="1" applyFont="1" applyFill="1" applyBorder="1" applyAlignment="1">
      <alignment horizontal="left" vertical="center" wrapText="1"/>
    </xf>
    <xf numFmtId="0" fontId="25" fillId="2" borderId="0" xfId="5" quotePrefix="1" applyFont="1" applyFill="1" applyBorder="1" applyAlignment="1" applyProtection="1">
      <alignment horizontal="left" vertical="center" wrapText="1" readingOrder="1"/>
      <protection locked="0"/>
    </xf>
    <xf numFmtId="3" fontId="22" fillId="2" borderId="0" xfId="0" applyNumberFormat="1" applyFont="1" applyFill="1"/>
    <xf numFmtId="0" fontId="21" fillId="2" borderId="0" xfId="0" applyFont="1" applyFill="1" applyAlignment="1" applyProtection="1">
      <alignment horizontal="left" wrapText="1" readingOrder="1"/>
      <protection locked="0"/>
    </xf>
    <xf numFmtId="0" fontId="22" fillId="2" borderId="0" xfId="0" applyFont="1" applyFill="1" applyAlignment="1"/>
    <xf numFmtId="3" fontId="22" fillId="2" borderId="0" xfId="0" applyNumberFormat="1" applyFont="1" applyFill="1" applyAlignment="1"/>
    <xf numFmtId="0" fontId="21" fillId="2" borderId="0" xfId="0" applyFont="1" applyFill="1"/>
    <xf numFmtId="0" fontId="21" fillId="2" borderId="0" xfId="0" applyFont="1" applyFill="1" applyBorder="1" applyAlignment="1" applyProtection="1">
      <alignment horizontal="left" vertical="top" wrapText="1" readingOrder="1"/>
      <protection locked="0"/>
    </xf>
    <xf numFmtId="0" fontId="6" fillId="2" borderId="0" xfId="0" applyFont="1" applyFill="1" applyAlignment="1">
      <alignment horizontal="left" vertical="center" wrapText="1"/>
    </xf>
    <xf numFmtId="0" fontId="6" fillId="2" borderId="0"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0" xfId="1" applyFont="1" applyFill="1" applyBorder="1" applyAlignment="1">
      <alignment horizontal="left" vertical="center" wrapText="1"/>
    </xf>
  </cellXfs>
  <cellStyles count="131">
    <cellStyle name="Currency 2" xfId="119"/>
    <cellStyle name="Currency 3" xfId="118"/>
    <cellStyle name="Hyperlink" xfId="5" builtinId="8"/>
    <cellStyle name="Hyperlink 2" xfId="15"/>
    <cellStyle name="Hyperlink 2 2" xfId="16"/>
    <cellStyle name="Normal" xfId="0" builtinId="0"/>
    <cellStyle name="Normal 10" xfId="10"/>
    <cellStyle name="Normal 10 11" xfId="114"/>
    <cellStyle name="Normal 10 2" xfId="17"/>
    <cellStyle name="Normal 10 2 2" xfId="18"/>
    <cellStyle name="Normal 10 2 2 2" xfId="19"/>
    <cellStyle name="Normal 10 2 2 3" xfId="111"/>
    <cellStyle name="Normal 10 2 3" xfId="20"/>
    <cellStyle name="Normal 10 2 4" xfId="21"/>
    <cellStyle name="Normal 10 2 5" xfId="22"/>
    <cellStyle name="Normal 10 2 6" xfId="93"/>
    <cellStyle name="Normal 10 3" xfId="23"/>
    <cellStyle name="Normal 10 3 2" xfId="24"/>
    <cellStyle name="Normal 10 4" xfId="25"/>
    <cellStyle name="Normal 10 5" xfId="26"/>
    <cellStyle name="Normal 10 6" xfId="27"/>
    <cellStyle name="Normal 10 7" xfId="12"/>
    <cellStyle name="Normal 10 9" xfId="113"/>
    <cellStyle name="Normal 11" xfId="6"/>
    <cellStyle name="Normal 11 2" xfId="28"/>
    <cellStyle name="Normal 11 3" xfId="29"/>
    <cellStyle name="Normal 11 4" xfId="30"/>
    <cellStyle name="Normal 12" xfId="31"/>
    <cellStyle name="Normal 12 2" xfId="32"/>
    <cellStyle name="Normal 12 3" xfId="33"/>
    <cellStyle name="Normal 12 4" xfId="94"/>
    <cellStyle name="Normal 13" xfId="34"/>
    <cellStyle name="Normal 13 2" xfId="13"/>
    <cellStyle name="Normal 13 2 2" xfId="100"/>
    <cellStyle name="Normal 13 2 2 2" xfId="117"/>
    <cellStyle name="Normal 13 2 3" xfId="101"/>
    <cellStyle name="Normal 13 2 4" xfId="35"/>
    <cellStyle name="Normal 13 3" xfId="104"/>
    <cellStyle name="Normal 14" xfId="36"/>
    <cellStyle name="Normal 14 2" xfId="102"/>
    <cellStyle name="Normal 15" xfId="37"/>
    <cellStyle name="Normal 16" xfId="92"/>
    <cellStyle name="Normal 16 2" xfId="109"/>
    <cellStyle name="Normal 16 2 2" xfId="123"/>
    <cellStyle name="Normal 16 2 2 2" xfId="124"/>
    <cellStyle name="Normal 16 2 2 3" xfId="127"/>
    <cellStyle name="Normal 16 2 4" xfId="125"/>
    <cellStyle name="Normal 16 3" xfId="11"/>
    <cellStyle name="Normal 16 4" xfId="116"/>
    <cellStyle name="Normal 16 5" xfId="121"/>
    <cellStyle name="Normal 17" xfId="95"/>
    <cellStyle name="Normal 18" xfId="7"/>
    <cellStyle name="Normal 19" xfId="107"/>
    <cellStyle name="Normal 2" xfId="3"/>
    <cellStyle name="Normal 2 2" xfId="2"/>
    <cellStyle name="Normal 2 2 2" xfId="38"/>
    <cellStyle name="Normal 2 2 2 2" xfId="39"/>
    <cellStyle name="Normal 2 2 3" xfId="40"/>
    <cellStyle name="Normal 2 3" xfId="4"/>
    <cellStyle name="Normal 2 3 2" xfId="42"/>
    <cellStyle name="Normal 2 3 2 2" xfId="43"/>
    <cellStyle name="Normal 2 3 2 2 2" xfId="44"/>
    <cellStyle name="Normal 2 3 2 3" xfId="45"/>
    <cellStyle name="Normal 2 3 2 4" xfId="46"/>
    <cellStyle name="Normal 2 3 2 5" xfId="47"/>
    <cellStyle name="Normal 2 3 2 6" xfId="96"/>
    <cellStyle name="Normal 2 3 3" xfId="48"/>
    <cellStyle name="Normal 2 3 3 2" xfId="49"/>
    <cellStyle name="Normal 2 3 4" xfId="50"/>
    <cellStyle name="Normal 2 3 5" xfId="51"/>
    <cellStyle name="Normal 2 3 6" xfId="52"/>
    <cellStyle name="Normal 2 3 7" xfId="97"/>
    <cellStyle name="Normal 2 3 8" xfId="41"/>
    <cellStyle name="Normal 2 4" xfId="53"/>
    <cellStyle name="Normal 2 4 2" xfId="54"/>
    <cellStyle name="Normal 2 4 2 2" xfId="55"/>
    <cellStyle name="Normal 2 4 3" xfId="56"/>
    <cellStyle name="Normal 2 4 4" xfId="57"/>
    <cellStyle name="Normal 2 4 5" xfId="58"/>
    <cellStyle name="Normal 2 4 6" xfId="98"/>
    <cellStyle name="Normal 2 5" xfId="59"/>
    <cellStyle name="Normal 2 5 2" xfId="60"/>
    <cellStyle name="Normal 2 6" xfId="61"/>
    <cellStyle name="Normal 2 7" xfId="62"/>
    <cellStyle name="Normal 2 8" xfId="63"/>
    <cellStyle name="Normal 2 9" xfId="120"/>
    <cellStyle name="Normal 20" xfId="108"/>
    <cellStyle name="Normal 20 2" xfId="122"/>
    <cellStyle name="Normal 20 4" xfId="128"/>
    <cellStyle name="Normal 21" xfId="110"/>
    <cellStyle name="Normal 22" xfId="115"/>
    <cellStyle name="Normal 23" xfId="8"/>
    <cellStyle name="Normal 24" xfId="14"/>
    <cellStyle name="Normal 24 2" xfId="126"/>
    <cellStyle name="Normal 24 3" xfId="129"/>
    <cellStyle name="Normal 25" xfId="130"/>
    <cellStyle name="Normal 3" xfId="9"/>
    <cellStyle name="Normal 3 2" xfId="65"/>
    <cellStyle name="Normal 3 2 2" xfId="66"/>
    <cellStyle name="Normal 3 3" xfId="67"/>
    <cellStyle name="Normal 3 4" xfId="68"/>
    <cellStyle name="Normal 3 4 2" xfId="105"/>
    <cellStyle name="Normal 3 5" xfId="69"/>
    <cellStyle name="Normal 3 5 2" xfId="106"/>
    <cellStyle name="Normal 3 6" xfId="70"/>
    <cellStyle name="Normal 3 7" xfId="64"/>
    <cellStyle name="Normal 4" xfId="71"/>
    <cellStyle name="Normal 4 2" xfId="72"/>
    <cellStyle name="Normal 4 3" xfId="1"/>
    <cellStyle name="Normal 4 4" xfId="99"/>
    <cellStyle name="Normal 5" xfId="73"/>
    <cellStyle name="Normal 5 2" xfId="74"/>
    <cellStyle name="Normal 5 2 2" xfId="75"/>
    <cellStyle name="Normal 5 3" xfId="76"/>
    <cellStyle name="Normal 6" xfId="77"/>
    <cellStyle name="Normal 6 2" xfId="78"/>
    <cellStyle name="Normal 6 2 2" xfId="79"/>
    <cellStyle name="Normal 6 3" xfId="80"/>
    <cellStyle name="Normal 7" xfId="81"/>
    <cellStyle name="Normal 7 2" xfId="82"/>
    <cellStyle name="Normal 7 2 2" xfId="83"/>
    <cellStyle name="Normal 7 3" xfId="84"/>
    <cellStyle name="Normal 8" xfId="85"/>
    <cellStyle name="Normal 8 2" xfId="86"/>
    <cellStyle name="Normal 8 2 2" xfId="87"/>
    <cellStyle name="Normal 8 3" xfId="88"/>
    <cellStyle name="Normal 9" xfId="89"/>
    <cellStyle name="Normal 9 2" xfId="90"/>
    <cellStyle name="Percent 2" xfId="91"/>
    <cellStyle name="Percent 3" xfId="103"/>
    <cellStyle name="Percent 4" xfId="112"/>
  </cellStyles>
  <dxfs count="1241">
    <dxf>
      <font>
        <b val="0"/>
        <i val="0"/>
        <strike val="0"/>
        <condense val="0"/>
        <extend val="0"/>
        <outline val="0"/>
        <shadow val="0"/>
        <u val="none"/>
        <vertAlign val="baseline"/>
        <sz val="10"/>
        <color theme="1"/>
        <name val="Calibri Light"/>
        <scheme val="major"/>
      </font>
      <numFmt numFmtId="0" formatCode="General"/>
      <fill>
        <patternFill patternType="solid">
          <fgColor indexed="64"/>
          <bgColor rgb="FFDDEBF7"/>
        </patternFill>
      </fill>
    </dxf>
    <dxf>
      <font>
        <b val="0"/>
        <i val="0"/>
        <strike val="0"/>
        <condense val="0"/>
        <extend val="0"/>
        <outline val="0"/>
        <shadow val="0"/>
        <u val="none"/>
        <vertAlign val="baseline"/>
        <sz val="10"/>
        <color theme="1"/>
        <name val="Calibri Light"/>
        <scheme val="major"/>
      </font>
      <numFmt numFmtId="3" formatCode="#,##0"/>
      <fill>
        <patternFill patternType="solid">
          <fgColor indexed="64"/>
          <bgColor rgb="FFDDEBF7"/>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rgb="FFDDEBF7"/>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name val="Calibri Light"/>
        <scheme val="major"/>
      </font>
      <numFmt numFmtId="0" formatCode="General"/>
      <fill>
        <patternFill patternType="solid">
          <fgColor indexed="64"/>
          <bgColor rgb="FFDDEBF7"/>
        </patternFill>
      </fill>
    </dxf>
    <dxf>
      <font>
        <name val="Calibri Light"/>
        <scheme val="major"/>
      </font>
      <numFmt numFmtId="3" formatCode="#,##0"/>
      <fill>
        <patternFill patternType="solid">
          <fgColor indexed="64"/>
          <bgColor rgb="FFDDEBF7"/>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rgb="FFDDEBF7"/>
        </patternFill>
      </fill>
    </dxf>
    <dxf>
      <font>
        <name val="Calibri Light"/>
        <scheme val="major"/>
      </font>
      <numFmt numFmtId="0" formatCode="General"/>
      <fill>
        <patternFill patternType="solid">
          <fgColor indexed="64"/>
          <bgColor theme="0"/>
        </patternFill>
      </fill>
    </dxf>
    <dxf>
      <border outline="0">
        <right style="thin">
          <color indexed="64"/>
        </right>
        <top style="thin">
          <color indexed="64"/>
        </top>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strike val="0"/>
        <outline val="0"/>
        <shadow val="0"/>
        <u val="none"/>
        <vertAlign val="baseline"/>
        <sz val="10"/>
        <color theme="1"/>
        <name val="Calibri Light"/>
        <scheme val="major"/>
      </font>
      <numFmt numFmtId="3" formatCode="#,##0"/>
      <fill>
        <patternFill patternType="solid">
          <fgColor indexed="64"/>
          <bgColor rgb="FFDDEBF7"/>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dxf>
    <dxf>
      <border outline="0">
        <right style="thin">
          <color indexed="64"/>
        </right>
        <top style="thin">
          <color indexed="64"/>
        </top>
      </border>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strike val="0"/>
        <outline val="0"/>
        <shadow val="0"/>
        <u val="none"/>
        <vertAlign val="baseline"/>
        <sz val="10"/>
        <color theme="1"/>
        <name val="Calibri Light"/>
        <scheme val="major"/>
      </font>
      <numFmt numFmtId="0" formatCode="General"/>
      <fill>
        <patternFill patternType="solid">
          <fgColor indexed="64"/>
          <bgColor theme="0"/>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border outline="0">
        <right style="thin">
          <color indexed="64"/>
        </right>
        <top style="thin">
          <color indexed="64"/>
        </top>
      </border>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strike val="0"/>
        <outline val="0"/>
        <shadow val="0"/>
        <u val="none"/>
        <vertAlign val="baseline"/>
        <sz val="10"/>
        <color theme="1"/>
        <name val="Calibri Light"/>
        <scheme val="major"/>
      </font>
      <fill>
        <patternFill>
          <fgColor indexed="64"/>
          <bgColor theme="0"/>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fill>
        <patternFill>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rgb="FFDDEBF7"/>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rgb="FFDDEBF7"/>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4" tint="0.79998168889431442"/>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165" formatCode="\(0.0\)"/>
      <fill>
        <patternFill patternType="solid">
          <fgColor rgb="FFDDEBF7"/>
          <bgColor indexed="65"/>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3" formatCode="#,##0"/>
      <fill>
        <patternFill patternType="solid">
          <fgColor rgb="FFDDEBF7"/>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0" formatCode="General"/>
      <fill>
        <patternFill patternType="solid">
          <fgColor rgb="FFDDEBF7"/>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strike val="0"/>
        <outline val="0"/>
        <shadow val="0"/>
        <u val="none"/>
        <vertAlign val="baseline"/>
        <sz val="10"/>
        <color theme="1"/>
        <name val="Calibri Light"/>
        <scheme val="major"/>
      </font>
      <numFmt numFmtId="0" formatCode="General"/>
      <fill>
        <patternFill patternType="solid">
          <fgColor indexed="64"/>
          <bgColor rgb="FFDDEBF7"/>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border diagonalUp="0" diagonalDown="0">
        <left style="thin">
          <color indexed="64"/>
        </left>
        <right/>
        <top style="thin">
          <color indexed="64"/>
        </top>
        <bottom/>
        <vertical/>
        <horizontal/>
      </border>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numFmt numFmtId="0" formatCode="General"/>
      <fill>
        <patternFill patternType="solid">
          <fgColor theme="0"/>
          <bgColor indexed="65"/>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theme="4" tint="0.79998168889431442"/>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4" tint="0.79998168889431442"/>
        </patternFill>
      </fill>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4" tint="0.79998168889431442"/>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b val="0"/>
        <i val="0"/>
        <strike val="0"/>
        <condense val="0"/>
        <extend val="0"/>
        <outline val="0"/>
        <shadow val="0"/>
        <u val="none"/>
        <vertAlign val="baseline"/>
        <sz val="10"/>
        <color theme="1"/>
        <name val="Calibri Light"/>
        <scheme val="major"/>
      </font>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4" tint="0.79998168889431442"/>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fill>
        <patternFill patternType="solid">
          <fgColor theme="0"/>
          <bgColor theme="0"/>
        </patternFill>
      </fill>
    </dxf>
    <dxf>
      <font>
        <b val="0"/>
        <i val="0"/>
        <strike val="0"/>
        <condense val="0"/>
        <extend val="0"/>
        <outline val="0"/>
        <shadow val="0"/>
        <u val="none"/>
        <vertAlign val="baseline"/>
        <sz val="10"/>
        <color theme="1"/>
        <name val="Calibri Light"/>
        <scheme val="major"/>
      </font>
      <alignment horizontal="center" vertical="top" textRotation="0" wrapText="1" indent="0" justifyLastLine="0" shrinkToFit="0" readingOrder="0"/>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color theme="0"/>
      </font>
    </dxf>
    <dxf>
      <font>
        <b/>
        <i val="0"/>
      </font>
      <fill>
        <patternFill>
          <bgColor theme="4" tint="0.39994506668294322"/>
        </patternFill>
      </fill>
      <border>
        <left style="thin">
          <color auto="1"/>
        </left>
        <right style="thin">
          <color auto="1"/>
        </right>
        <top style="thin">
          <color auto="1"/>
        </top>
        <bottom style="thin">
          <color auto="1"/>
        </bottom>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rgb="FFDDEBF7"/>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rgb="FFDDEBF7"/>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numFmt numFmtId="0" formatCode="General"/>
      <fill>
        <patternFill patternType="solid">
          <fgColor theme="0"/>
          <bgColor theme="0"/>
        </patternFill>
      </fill>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color theme="0"/>
      </font>
    </dxf>
    <dxf>
      <font>
        <color theme="0"/>
      </font>
    </dxf>
    <dxf>
      <font>
        <b/>
        <i val="0"/>
      </font>
      <fill>
        <patternFill>
          <bgColor theme="4" tint="0.59996337778862885"/>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numFmt numFmtId="0" formatCode="General"/>
      <fill>
        <patternFill patternType="solid">
          <fgColor theme="0"/>
          <bgColor theme="0"/>
        </patternFill>
      </fill>
      <border diagonalUp="0" diagonalDown="0" outline="0">
        <left/>
        <right style="thin">
          <color indexed="64"/>
        </right>
        <top/>
        <bottom/>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outline="0">
        <left style="thin">
          <color indexed="64"/>
        </left>
        <right/>
        <top/>
        <bottom/>
      </border>
    </dxf>
    <dxf>
      <font>
        <strike val="0"/>
        <outline val="0"/>
        <shadow val="0"/>
        <u val="none"/>
        <vertAlign val="baseline"/>
        <color theme="1"/>
        <name val="Calibri Light"/>
        <scheme val="major"/>
      </font>
      <numFmt numFmtId="0" formatCode="General"/>
      <fill>
        <patternFill patternType="solid">
          <fgColor theme="0"/>
          <bgColor theme="0"/>
        </patternFill>
      </fill>
      <border outline="0">
        <right style="thin">
          <color indexed="64"/>
        </right>
      </border>
    </dxf>
    <dxf>
      <font>
        <strike val="0"/>
        <outline val="0"/>
        <shadow val="0"/>
        <u val="none"/>
        <vertAlign val="baseline"/>
        <color theme="1"/>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right style="thin">
          <color indexed="64"/>
        </right>
        <top style="thin">
          <color indexed="64"/>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left/>
        <right style="thin">
          <color indexed="64"/>
        </right>
        <top/>
        <bottom/>
        <vertical/>
        <horizontal/>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left style="thin">
          <color indexed="64"/>
        </left>
        <right/>
        <top/>
        <bottom/>
        <vertical/>
        <horizontal/>
      </border>
    </dxf>
    <dxf>
      <font>
        <strike val="0"/>
        <outline val="0"/>
        <shadow val="0"/>
        <u val="none"/>
        <vertAlign val="baseline"/>
        <color theme="1"/>
        <name val="Calibri Light"/>
        <scheme val="major"/>
      </font>
      <fill>
        <patternFill patternType="solid">
          <fgColor theme="0"/>
          <bgColor theme="0"/>
        </patternFill>
      </fill>
      <border diagonalUp="0" diagonalDown="0" outline="0">
        <left/>
        <right style="thin">
          <color indexed="64"/>
        </right>
        <top/>
        <bottom/>
      </border>
    </dxf>
    <dxf>
      <font>
        <strike val="0"/>
        <outline val="0"/>
        <shadow val="0"/>
        <u val="none"/>
        <vertAlign val="baseline"/>
        <color theme="1"/>
        <name val="Calibri Light"/>
        <scheme val="major"/>
      </font>
      <numFmt numFmtId="3" formatCode="#,##0"/>
      <fill>
        <patternFill patternType="solid">
          <fgColor theme="0"/>
          <bgColor theme="0"/>
        </patternFill>
      </fill>
      <border diagonalUp="0" diagonalDown="0" outline="0">
        <left style="thin">
          <color indexed="64"/>
        </left>
        <right/>
        <top/>
        <bottom/>
      </border>
    </dxf>
    <dxf>
      <font>
        <strike val="0"/>
        <outline val="0"/>
        <shadow val="0"/>
        <u val="none"/>
        <vertAlign val="baseline"/>
        <color theme="1"/>
        <name val="Calibri Light"/>
        <scheme val="major"/>
      </font>
      <fill>
        <patternFill patternType="solid">
          <fgColor theme="0"/>
          <bgColor theme="0"/>
        </patternFill>
      </fill>
      <border outline="0">
        <right style="thin">
          <color indexed="64"/>
        </right>
      </border>
    </dxf>
    <dxf>
      <font>
        <strike val="0"/>
        <outline val="0"/>
        <shadow val="0"/>
        <u val="none"/>
        <vertAlign val="baseline"/>
        <color theme="1"/>
        <name val="Calibri Light"/>
        <scheme val="major"/>
      </font>
      <fill>
        <patternFill>
          <fgColor indexed="64"/>
          <bgColor theme="0"/>
        </patternFill>
      </fill>
    </dxf>
    <dxf>
      <font>
        <b val="0"/>
        <i val="0"/>
        <strike val="0"/>
        <condense val="0"/>
        <extend val="0"/>
        <outline val="0"/>
        <shadow val="0"/>
        <u val="none"/>
        <vertAlign val="baseline"/>
        <sz val="10"/>
        <color theme="1"/>
        <name val="Calibri Light"/>
        <scheme val="major"/>
      </font>
    </dxf>
    <dxf>
      <font>
        <b/>
        <i val="0"/>
      </font>
      <fill>
        <patternFill>
          <bgColor theme="4" tint="0.59996337778862885"/>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366092"/>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'1'!$B$5</c:f>
              <c:strCache>
                <c:ptCount val="1"/>
                <c:pt idx="0">
                  <c:v>Male</c:v>
                </c:pt>
              </c:strCache>
            </c:strRef>
          </c:tx>
          <c:spPr>
            <a:pattFill prst="pct80">
              <a:fgClr>
                <a:schemeClr val="accent1"/>
              </a:fgClr>
              <a:bgClr>
                <a:schemeClr val="bg1"/>
              </a:bgClr>
            </a:pattFill>
            <a:ln>
              <a:noFill/>
            </a:ln>
            <a:effectLst/>
          </c:spPr>
          <c:invertIfNegative val="0"/>
          <c:cat>
            <c:strRef>
              <c:f>'1'!$A$6:$A$21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'1'!$B$6:$B$21</c:f>
              <c:numCache>
                <c:formatCode>#,##0</c:formatCode>
                <c:ptCount val="16"/>
                <c:pt idx="0">
                  <c:v>15355</c:v>
                </c:pt>
                <c:pt idx="1">
                  <c:v>3496</c:v>
                </c:pt>
                <c:pt idx="2">
                  <c:v>2115</c:v>
                </c:pt>
                <c:pt idx="3">
                  <c:v>1757</c:v>
                </c:pt>
                <c:pt idx="4">
                  <c:v>1413</c:v>
                </c:pt>
                <c:pt idx="5">
                  <c:v>1183</c:v>
                </c:pt>
                <c:pt idx="6">
                  <c:v>968</c:v>
                </c:pt>
                <c:pt idx="7">
                  <c:v>937</c:v>
                </c:pt>
                <c:pt idx="8">
                  <c:v>842</c:v>
                </c:pt>
                <c:pt idx="9">
                  <c:v>746</c:v>
                </c:pt>
                <c:pt idx="10">
                  <c:v>764</c:v>
                </c:pt>
                <c:pt idx="11">
                  <c:v>861</c:v>
                </c:pt>
                <c:pt idx="12">
                  <c:v>874</c:v>
                </c:pt>
                <c:pt idx="13">
                  <c:v>922</c:v>
                </c:pt>
                <c:pt idx="14">
                  <c:v>1002</c:v>
                </c:pt>
                <c:pt idx="15">
                  <c:v>1026</c:v>
                </c:pt>
              </c:numCache>
            </c:numRef>
          </c:val>
          <c:extLst>
            <c:ext xmlns:c16="http://schemas.microsoft.com/office/drawing/2014/chart" uri="{C3380CC4-5D6E-409C-BE32-E72D297353CC}">
              <c16:uniqueId val="{00000000-94B6-4556-9CD8-7ACFF79BAF71}"/>
            </c:ext>
          </c:extLst>
        </c:ser>
        <c:ser>
          <c:idx val="1"/>
          <c:order val="1"/>
          <c:tx>
            <c:strRef>
              <c:f>'1'!$D$5</c:f>
              <c:strCache>
                <c:ptCount val="1"/>
                <c:pt idx="0">
                  <c:v>Female</c:v>
                </c:pt>
              </c:strCache>
            </c:strRef>
          </c:tx>
          <c:spPr>
            <a:solidFill>
              <a:schemeClr val="accent2"/>
            </a:solidFill>
            <a:ln>
              <a:noFill/>
            </a:ln>
            <a:effectLst/>
          </c:spPr>
          <c:invertIfNegative val="0"/>
          <c:cat>
            <c:strRef>
              <c:f>'1'!$A$6:$A$21</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'1'!$D$6:$D$21</c:f>
              <c:numCache>
                <c:formatCode>#,##0</c:formatCode>
                <c:ptCount val="16"/>
                <c:pt idx="0">
                  <c:v>10816</c:v>
                </c:pt>
                <c:pt idx="1">
                  <c:v>3016</c:v>
                </c:pt>
                <c:pt idx="2">
                  <c:v>1618</c:v>
                </c:pt>
                <c:pt idx="3">
                  <c:v>1315</c:v>
                </c:pt>
                <c:pt idx="4">
                  <c:v>1030</c:v>
                </c:pt>
                <c:pt idx="5">
                  <c:v>907</c:v>
                </c:pt>
                <c:pt idx="6">
                  <c:v>780</c:v>
                </c:pt>
                <c:pt idx="7">
                  <c:v>737</c:v>
                </c:pt>
                <c:pt idx="8">
                  <c:v>613</c:v>
                </c:pt>
                <c:pt idx="9">
                  <c:v>568</c:v>
                </c:pt>
                <c:pt idx="10">
                  <c:v>574</c:v>
                </c:pt>
                <c:pt idx="11">
                  <c:v>663</c:v>
                </c:pt>
                <c:pt idx="12">
                  <c:v>837</c:v>
                </c:pt>
                <c:pt idx="13">
                  <c:v>865</c:v>
                </c:pt>
                <c:pt idx="14">
                  <c:v>910</c:v>
                </c:pt>
                <c:pt idx="15">
                  <c:v>910</c:v>
                </c:pt>
              </c:numCache>
            </c:numRef>
          </c:val>
          <c:extLst>
            <c:ext xmlns:c16="http://schemas.microsoft.com/office/drawing/2014/chart" uri="{C3380CC4-5D6E-409C-BE32-E72D297353CC}">
              <c16:uniqueId val="{00000001-94B6-4556-9CD8-7ACFF79BAF71}"/>
            </c:ext>
          </c:extLst>
        </c:ser>
        <c:dLbls>
          <c:showLegendKey val="0"/>
          <c:showVal val="0"/>
          <c:showCatName val="0"/>
          <c:showSerName val="0"/>
          <c:showPercent val="0"/>
          <c:showBubbleSize val="0"/>
        </c:dLbls>
        <c:gapWidth val="219"/>
        <c:overlap val="-27"/>
        <c:axId val="159568216"/>
        <c:axId val="372623136"/>
      </c:barChart>
      <c:catAx>
        <c:axId val="159568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latin typeface="Arial" panose="020B0604020202020204" pitchFamily="34" charset="0"/>
                    <a:cs typeface="Arial" panose="020B0604020202020204" pitchFamily="34" charset="0"/>
                  </a:rPr>
                  <a:t>Age in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Arial" panose="020B0604020202020204" pitchFamily="34" charset="0"/>
              </a:defRPr>
            </a:pPr>
            <a:endParaRPr lang="en-US"/>
          </a:p>
        </c:txPr>
        <c:crossAx val="372623136"/>
        <c:crosses val="autoZero"/>
        <c:auto val="1"/>
        <c:lblAlgn val="ctr"/>
        <c:lblOffset val="100"/>
        <c:noMultiLvlLbl val="0"/>
      </c:catAx>
      <c:valAx>
        <c:axId val="37262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latin typeface="Arial" panose="020B0604020202020204" pitchFamily="34" charset="0"/>
                    <a:cs typeface="Arial" panose="020B0604020202020204" pitchFamily="34" charset="0"/>
                  </a:rPr>
                  <a:t>Number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95682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'16'!$L$5</c:f>
              <c:strCache>
                <c:ptCount val="1"/>
                <c:pt idx="0">
                  <c:v>Column1</c:v>
                </c:pt>
              </c:strCache>
            </c:strRef>
          </c:tx>
          <c:spPr>
            <a:solidFill>
              <a:srgbClr val="366092"/>
            </a:solidFill>
            <a:ln>
              <a:noFill/>
            </a:ln>
            <a:effectLst/>
          </c:spPr>
          <c:invertIfNegative val="0"/>
          <c:cat>
            <c:strRef>
              <c:f>'16'!$A$6:$A$19</c:f>
              <c:strCache>
                <c:ptCount val="14"/>
                <c:pt idx="0">
                  <c:v>Blood / lymphatic</c:v>
                </c:pt>
                <c:pt idx="1">
                  <c:v>Body wall and cavities</c:v>
                </c:pt>
                <c:pt idx="2">
                  <c:v>Cardiovascular</c:v>
                </c:pt>
                <c:pt idx="3">
                  <c:v>Endocrine / metabolic</c:v>
                </c:pt>
                <c:pt idx="4">
                  <c:v>Gastrointestinal</c:v>
                </c:pt>
                <c:pt idx="5">
                  <c:v>Infection</c:v>
                </c:pt>
                <c:pt idx="6">
                  <c:v>Multisystem</c:v>
                </c:pt>
                <c:pt idx="7">
                  <c:v>Musculoskeletal</c:v>
                </c:pt>
                <c:pt idx="8">
                  <c:v>Neurological</c:v>
                </c:pt>
                <c:pt idx="9">
                  <c:v>Oncology</c:v>
                </c:pt>
                <c:pt idx="10">
                  <c:v>Respiratory</c:v>
                </c:pt>
                <c:pt idx="11">
                  <c:v>Trauma</c:v>
                </c:pt>
                <c:pt idx="12">
                  <c:v>Other</c:v>
                </c:pt>
                <c:pt idx="13">
                  <c:v>Unknown</c:v>
                </c:pt>
              </c:strCache>
            </c:strRef>
          </c:cat>
          <c:val>
            <c:numRef>
              <c:f>'16'!$L$6:$L$19</c:f>
              <c:numCache>
                <c:formatCode>#,##0</c:formatCode>
                <c:ptCount val="14"/>
                <c:pt idx="0">
                  <c:v>1</c:v>
                </c:pt>
                <c:pt idx="1">
                  <c:v>1.5</c:v>
                </c:pt>
                <c:pt idx="2">
                  <c:v>26.8</c:v>
                </c:pt>
                <c:pt idx="3">
                  <c:v>3.1</c:v>
                </c:pt>
                <c:pt idx="4">
                  <c:v>6</c:v>
                </c:pt>
                <c:pt idx="5">
                  <c:v>5.2</c:v>
                </c:pt>
                <c:pt idx="6">
                  <c:v>0.3</c:v>
                </c:pt>
                <c:pt idx="7">
                  <c:v>4.5</c:v>
                </c:pt>
                <c:pt idx="8">
                  <c:v>11.2</c:v>
                </c:pt>
                <c:pt idx="9">
                  <c:v>4.3</c:v>
                </c:pt>
                <c:pt idx="10">
                  <c:v>29.7</c:v>
                </c:pt>
                <c:pt idx="11">
                  <c:v>2</c:v>
                </c:pt>
                <c:pt idx="12">
                  <c:v>4.2</c:v>
                </c:pt>
                <c:pt idx="13">
                  <c:v>0.1</c:v>
                </c:pt>
              </c:numCache>
            </c:numRef>
          </c:val>
          <c:extLst>
            <c:ext xmlns:c16="http://schemas.microsoft.com/office/drawing/2014/chart" uri="{C3380CC4-5D6E-409C-BE32-E72D297353CC}">
              <c16:uniqueId val="{00000000-7A94-4CD2-85D9-25EADD8490EC}"/>
            </c:ext>
          </c:extLst>
        </c:ser>
        <c:dLbls>
          <c:showLegendKey val="0"/>
          <c:showVal val="0"/>
          <c:showCatName val="0"/>
          <c:showSerName val="0"/>
          <c:showPercent val="0"/>
          <c:showBubbleSize val="0"/>
        </c:dLbls>
        <c:gapWidth val="219"/>
        <c:overlap val="-27"/>
        <c:axId val="376700824"/>
        <c:axId val="376701216"/>
      </c:barChart>
      <c:catAx>
        <c:axId val="37670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701216"/>
        <c:crosses val="autoZero"/>
        <c:auto val="1"/>
        <c:lblAlgn val="ctr"/>
        <c:lblOffset val="100"/>
        <c:noMultiLvlLbl val="0"/>
      </c:catAx>
      <c:valAx>
        <c:axId val="376701216"/>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Admissions</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700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99826577765327E-2"/>
          <c:y val="3.2163742690058478E-2"/>
          <c:w val="0.92129431467910716"/>
          <c:h val="0.66492402735372369"/>
        </c:manualLayout>
      </c:layout>
      <c:barChart>
        <c:barDir val="col"/>
        <c:grouping val="stacked"/>
        <c:varyColors val="0"/>
        <c:ser>
          <c:idx val="1"/>
          <c:order val="0"/>
          <c:tx>
            <c:v>16+</c:v>
          </c:tx>
          <c:spPr>
            <a:solidFill>
              <a:srgbClr val="366092"/>
            </a:solidFill>
            <a:ln>
              <a:noFill/>
            </a:ln>
            <a:effectLst/>
          </c:spPr>
          <c:invertIfNegative val="0"/>
          <c:cat>
            <c:strRef>
              <c:f>'17'!$A$6:$A$19</c:f>
              <c:strCache>
                <c:ptCount val="14"/>
                <c:pt idx="0">
                  <c:v>Blood / lymphatic</c:v>
                </c:pt>
                <c:pt idx="1">
                  <c:v>Body wall and cavities</c:v>
                </c:pt>
                <c:pt idx="2">
                  <c:v>Cardiovascular</c:v>
                </c:pt>
                <c:pt idx="3">
                  <c:v>Endocrine / metabolic</c:v>
                </c:pt>
                <c:pt idx="4">
                  <c:v>Gastrointestinal</c:v>
                </c:pt>
                <c:pt idx="5">
                  <c:v>Infection</c:v>
                </c:pt>
                <c:pt idx="6">
                  <c:v>Multisystem</c:v>
                </c:pt>
                <c:pt idx="7">
                  <c:v>Musculoskeletal</c:v>
                </c:pt>
                <c:pt idx="8">
                  <c:v>Neurological</c:v>
                </c:pt>
                <c:pt idx="9">
                  <c:v>Oncology</c:v>
                </c:pt>
                <c:pt idx="10">
                  <c:v>Respiratory</c:v>
                </c:pt>
                <c:pt idx="11">
                  <c:v>Trauma</c:v>
                </c:pt>
                <c:pt idx="12">
                  <c:v>Other</c:v>
                </c:pt>
                <c:pt idx="13">
                  <c:v>Unknown</c:v>
                </c:pt>
              </c:strCache>
            </c:strRef>
          </c:cat>
          <c:val>
            <c:numRef>
              <c:f>'17'!$H$6:$H$19</c:f>
              <c:numCache>
                <c:formatCode>#,##0</c:formatCode>
                <c:ptCount val="14"/>
                <c:pt idx="0">
                  <c:v>1.7</c:v>
                </c:pt>
                <c:pt idx="1">
                  <c:v>0.4</c:v>
                </c:pt>
                <c:pt idx="2">
                  <c:v>17.7</c:v>
                </c:pt>
                <c:pt idx="3">
                  <c:v>4.5999999999999996</c:v>
                </c:pt>
                <c:pt idx="4">
                  <c:v>3.7</c:v>
                </c:pt>
                <c:pt idx="5">
                  <c:v>5</c:v>
                </c:pt>
                <c:pt idx="6">
                  <c:v>0.4</c:v>
                </c:pt>
                <c:pt idx="7">
                  <c:v>27.6</c:v>
                </c:pt>
                <c:pt idx="8">
                  <c:v>9.9</c:v>
                </c:pt>
                <c:pt idx="9">
                  <c:v>6</c:v>
                </c:pt>
                <c:pt idx="10">
                  <c:v>15.6</c:v>
                </c:pt>
                <c:pt idx="11">
                  <c:v>2.4</c:v>
                </c:pt>
                <c:pt idx="12">
                  <c:v>4.8</c:v>
                </c:pt>
                <c:pt idx="13">
                  <c:v>0.2</c:v>
                </c:pt>
              </c:numCache>
            </c:numRef>
          </c:val>
          <c:extLst>
            <c:ext xmlns:c16="http://schemas.microsoft.com/office/drawing/2014/chart" uri="{C3380CC4-5D6E-409C-BE32-E72D297353CC}">
              <c16:uniqueId val="{00000001-CCC3-4CB0-A0FC-7E8B336F85F9}"/>
            </c:ext>
          </c:extLst>
        </c:ser>
        <c:dLbls>
          <c:showLegendKey val="0"/>
          <c:showVal val="0"/>
          <c:showCatName val="0"/>
          <c:showSerName val="0"/>
          <c:showPercent val="0"/>
          <c:showBubbleSize val="0"/>
        </c:dLbls>
        <c:gapWidth val="150"/>
        <c:overlap val="100"/>
        <c:axId val="376702392"/>
        <c:axId val="376702784"/>
      </c:barChart>
      <c:catAx>
        <c:axId val="376702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Primary Diagnostic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702784"/>
        <c:crosses val="autoZero"/>
        <c:auto val="1"/>
        <c:lblAlgn val="ctr"/>
        <c:lblOffset val="100"/>
        <c:noMultiLvlLbl val="0"/>
      </c:catAx>
      <c:valAx>
        <c:axId val="37670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Admissions</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702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'2'!$B$5</c:f>
              <c:strCache>
                <c:ptCount val="1"/>
                <c:pt idx="0">
                  <c:v>Male</c:v>
                </c:pt>
              </c:strCache>
            </c:strRef>
          </c:tx>
          <c:spPr>
            <a:pattFill prst="pct80">
              <a:fgClr>
                <a:schemeClr val="accent1"/>
              </a:fgClr>
              <a:bgClr>
                <a:schemeClr val="bg1"/>
              </a:bgClr>
            </a:pattFill>
            <a:ln>
              <a:noFill/>
            </a:ln>
            <a:effectLst/>
          </c:spPr>
          <c:invertIfNegative val="0"/>
          <c:cat>
            <c:strRef>
              <c:f>'2'!$A$6:$A$17</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'2'!$B$6:$B$17</c:f>
              <c:numCache>
                <c:formatCode>#,##0</c:formatCode>
                <c:ptCount val="12"/>
                <c:pt idx="0">
                  <c:v>4865</c:v>
                </c:pt>
                <c:pt idx="1">
                  <c:v>2150</c:v>
                </c:pt>
                <c:pt idx="2">
                  <c:v>1540</c:v>
                </c:pt>
                <c:pt idx="3">
                  <c:v>1187</c:v>
                </c:pt>
                <c:pt idx="4">
                  <c:v>1037</c:v>
                </c:pt>
                <c:pt idx="5">
                  <c:v>912</c:v>
                </c:pt>
                <c:pt idx="6">
                  <c:v>817</c:v>
                </c:pt>
                <c:pt idx="7">
                  <c:v>673</c:v>
                </c:pt>
                <c:pt idx="8">
                  <c:v>611</c:v>
                </c:pt>
                <c:pt idx="9">
                  <c:v>532</c:v>
                </c:pt>
                <c:pt idx="10">
                  <c:v>524</c:v>
                </c:pt>
                <c:pt idx="11">
                  <c:v>507</c:v>
                </c:pt>
              </c:numCache>
            </c:numRef>
          </c:val>
          <c:extLst>
            <c:ext xmlns:c16="http://schemas.microsoft.com/office/drawing/2014/chart" uri="{C3380CC4-5D6E-409C-BE32-E72D297353CC}">
              <c16:uniqueId val="{00000000-6D37-4913-8ED1-B58C65E3B324}"/>
            </c:ext>
          </c:extLst>
        </c:ser>
        <c:ser>
          <c:idx val="1"/>
          <c:order val="1"/>
          <c:tx>
            <c:strRef>
              <c:f>'2'!$D$5</c:f>
              <c:strCache>
                <c:ptCount val="1"/>
                <c:pt idx="0">
                  <c:v>Female</c:v>
                </c:pt>
              </c:strCache>
            </c:strRef>
          </c:tx>
          <c:spPr>
            <a:solidFill>
              <a:schemeClr val="accent2"/>
            </a:solidFill>
            <a:ln>
              <a:noFill/>
            </a:ln>
            <a:effectLst/>
          </c:spPr>
          <c:invertIfNegative val="0"/>
          <c:cat>
            <c:strRef>
              <c:f>'2'!$A$6:$A$17</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'2'!$D$6:$D$17</c:f>
              <c:numCache>
                <c:formatCode>#,##0</c:formatCode>
                <c:ptCount val="12"/>
                <c:pt idx="0">
                  <c:v>3205</c:v>
                </c:pt>
                <c:pt idx="1">
                  <c:v>1490</c:v>
                </c:pt>
                <c:pt idx="2">
                  <c:v>1036</c:v>
                </c:pt>
                <c:pt idx="3">
                  <c:v>897</c:v>
                </c:pt>
                <c:pt idx="4">
                  <c:v>855</c:v>
                </c:pt>
                <c:pt idx="5">
                  <c:v>698</c:v>
                </c:pt>
                <c:pt idx="6">
                  <c:v>580</c:v>
                </c:pt>
                <c:pt idx="7">
                  <c:v>462</c:v>
                </c:pt>
                <c:pt idx="8">
                  <c:v>431</c:v>
                </c:pt>
                <c:pt idx="9">
                  <c:v>405</c:v>
                </c:pt>
                <c:pt idx="10">
                  <c:v>389</c:v>
                </c:pt>
                <c:pt idx="11">
                  <c:v>368</c:v>
                </c:pt>
              </c:numCache>
            </c:numRef>
          </c:val>
          <c:extLst>
            <c:ext xmlns:c16="http://schemas.microsoft.com/office/drawing/2014/chart" uri="{C3380CC4-5D6E-409C-BE32-E72D297353CC}">
              <c16:uniqueId val="{00000001-6D37-4913-8ED1-B58C65E3B324}"/>
            </c:ext>
          </c:extLst>
        </c:ser>
        <c:dLbls>
          <c:showLegendKey val="0"/>
          <c:showVal val="0"/>
          <c:showCatName val="0"/>
          <c:showSerName val="0"/>
          <c:showPercent val="0"/>
          <c:showBubbleSize val="0"/>
        </c:dLbls>
        <c:gapWidth val="219"/>
        <c:overlap val="-27"/>
        <c:axId val="372624312"/>
        <c:axId val="372624704"/>
      </c:barChart>
      <c:catAx>
        <c:axId val="372624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Age in 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2624704"/>
        <c:crosses val="autoZero"/>
        <c:auto val="1"/>
        <c:lblAlgn val="ctr"/>
        <c:lblOffset val="100"/>
        <c:noMultiLvlLbl val="0"/>
      </c:catAx>
      <c:valAx>
        <c:axId val="37262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262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39905957477741E-2"/>
          <c:y val="4.1401540032659258E-2"/>
          <c:w val="0.94298603625332889"/>
          <c:h val="0.7901355855907658"/>
        </c:manualLayout>
      </c:layout>
      <c:lineChart>
        <c:grouping val="standard"/>
        <c:varyColors val="0"/>
        <c:ser>
          <c:idx val="1"/>
          <c:order val="1"/>
          <c:tx>
            <c:strRef>
              <c:f>'6'!$D$5</c:f>
              <c:strCache>
                <c:ptCount val="1"/>
                <c:pt idx="0">
                  <c:v>&lt;1</c:v>
                </c:pt>
              </c:strCache>
            </c:strRef>
          </c:tx>
          <c:spPr>
            <a:ln w="28575" cap="rnd">
              <a:solidFill>
                <a:schemeClr val="accent2"/>
              </a:solidFill>
              <a:prstDash val="sysDot"/>
              <a:round/>
            </a:ln>
            <a:effectLst/>
          </c:spPr>
          <c:marker>
            <c:symbol val="none"/>
          </c:marker>
          <c:cat>
            <c:multiLvlStrRef>
              <c:extLst>
                <c:ext xmlns:c15="http://schemas.microsoft.com/office/drawing/2012/chart" uri="{02D57815-91ED-43cb-92C2-25804820EDAC}">
                  <c15:fullRef>
                    <c15:sqref>'6'!$B$6:$C$45</c15:sqref>
                  </c15:fullRef>
                </c:ext>
              </c:extLst>
              <c:f>('6'!$B$6:$C$17,'6'!$B$19:$C$30,'6'!$B$32:$C$43)</c:f>
              <c:multiLvlStrCache>
                <c:ptCount val="3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lvl>
                <c:lvl>
                  <c:pt idx="0">
                    <c:v>2017</c:v>
                  </c:pt>
                  <c:pt idx="12">
                    <c:v>2018</c:v>
                  </c:pt>
                  <c:pt idx="24">
                    <c:v>2019</c:v>
                  </c:pt>
                </c:lvl>
              </c:multiLvlStrCache>
            </c:multiLvlStrRef>
          </c:cat>
          <c:val>
            <c:numRef>
              <c:extLst>
                <c:ext xmlns:c15="http://schemas.microsoft.com/office/drawing/2012/chart" uri="{02D57815-91ED-43cb-92C2-25804820EDAC}">
                  <c15:fullRef>
                    <c15:sqref>'6'!$D$6:$D$45</c15:sqref>
                  </c15:fullRef>
                </c:ext>
              </c:extLst>
              <c:f>('6'!$D$6:$D$17,'6'!$D$19:$D$30,'6'!$D$32:$D$43)</c:f>
              <c:numCache>
                <c:formatCode>#,##0</c:formatCode>
                <c:ptCount val="36"/>
                <c:pt idx="0">
                  <c:v>755</c:v>
                </c:pt>
                <c:pt idx="1">
                  <c:v>696</c:v>
                </c:pt>
                <c:pt idx="2">
                  <c:v>763</c:v>
                </c:pt>
                <c:pt idx="3">
                  <c:v>661</c:v>
                </c:pt>
                <c:pt idx="4">
                  <c:v>718</c:v>
                </c:pt>
                <c:pt idx="5">
                  <c:v>667</c:v>
                </c:pt>
                <c:pt idx="6">
                  <c:v>686</c:v>
                </c:pt>
                <c:pt idx="7">
                  <c:v>647</c:v>
                </c:pt>
                <c:pt idx="8">
                  <c:v>662</c:v>
                </c:pt>
                <c:pt idx="9">
                  <c:v>691</c:v>
                </c:pt>
                <c:pt idx="10">
                  <c:v>908</c:v>
                </c:pt>
                <c:pt idx="11">
                  <c:v>952</c:v>
                </c:pt>
                <c:pt idx="12">
                  <c:v>850</c:v>
                </c:pt>
                <c:pt idx="13">
                  <c:v>683</c:v>
                </c:pt>
                <c:pt idx="14">
                  <c:v>726</c:v>
                </c:pt>
                <c:pt idx="15">
                  <c:v>634</c:v>
                </c:pt>
                <c:pt idx="16">
                  <c:v>722</c:v>
                </c:pt>
                <c:pt idx="17">
                  <c:v>656</c:v>
                </c:pt>
                <c:pt idx="18">
                  <c:v>638</c:v>
                </c:pt>
                <c:pt idx="19">
                  <c:v>632</c:v>
                </c:pt>
                <c:pt idx="20">
                  <c:v>621</c:v>
                </c:pt>
                <c:pt idx="21">
                  <c:v>740</c:v>
                </c:pt>
                <c:pt idx="22">
                  <c:v>897</c:v>
                </c:pt>
                <c:pt idx="23">
                  <c:v>930</c:v>
                </c:pt>
                <c:pt idx="24">
                  <c:v>814</c:v>
                </c:pt>
                <c:pt idx="25">
                  <c:v>674</c:v>
                </c:pt>
                <c:pt idx="26">
                  <c:v>717</c:v>
                </c:pt>
                <c:pt idx="27">
                  <c:v>675</c:v>
                </c:pt>
                <c:pt idx="28">
                  <c:v>667</c:v>
                </c:pt>
                <c:pt idx="29">
                  <c:v>619</c:v>
                </c:pt>
                <c:pt idx="30">
                  <c:v>626</c:v>
                </c:pt>
                <c:pt idx="31">
                  <c:v>592</c:v>
                </c:pt>
                <c:pt idx="32">
                  <c:v>629</c:v>
                </c:pt>
                <c:pt idx="33">
                  <c:v>673</c:v>
                </c:pt>
                <c:pt idx="34">
                  <c:v>944</c:v>
                </c:pt>
                <c:pt idx="35">
                  <c:v>1009</c:v>
                </c:pt>
              </c:numCache>
            </c:numRef>
          </c:val>
          <c:smooth val="0"/>
          <c:extLst>
            <c:ext xmlns:c16="http://schemas.microsoft.com/office/drawing/2014/chart" uri="{C3380CC4-5D6E-409C-BE32-E72D297353CC}">
              <c16:uniqueId val="{00000001-4F31-4F25-A867-3437337564AD}"/>
            </c:ext>
          </c:extLst>
        </c:ser>
        <c:ser>
          <c:idx val="2"/>
          <c:order val="2"/>
          <c:tx>
            <c:strRef>
              <c:f>'6'!$F$5</c:f>
              <c:strCache>
                <c:ptCount val="1"/>
                <c:pt idx="0">
                  <c:v>1-4</c:v>
                </c:pt>
              </c:strCache>
            </c:strRef>
          </c:tx>
          <c:spPr>
            <a:ln w="28575" cap="rnd">
              <a:solidFill>
                <a:schemeClr val="accent3"/>
              </a:solidFill>
              <a:prstDash val="dash"/>
              <a:round/>
            </a:ln>
            <a:effectLst/>
          </c:spPr>
          <c:marker>
            <c:symbol val="none"/>
          </c:marker>
          <c:cat>
            <c:multiLvlStrRef>
              <c:extLst>
                <c:ext xmlns:c15="http://schemas.microsoft.com/office/drawing/2012/chart" uri="{02D57815-91ED-43cb-92C2-25804820EDAC}">
                  <c15:fullRef>
                    <c15:sqref>'6'!$B$6:$C$45</c15:sqref>
                  </c15:fullRef>
                </c:ext>
              </c:extLst>
              <c:f>('6'!$B$6:$C$17,'6'!$B$19:$C$30,'6'!$B$32:$C$43)</c:f>
              <c:multiLvlStrCache>
                <c:ptCount val="3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lvl>
                <c:lvl>
                  <c:pt idx="0">
                    <c:v>2017</c:v>
                  </c:pt>
                  <c:pt idx="12">
                    <c:v>2018</c:v>
                  </c:pt>
                  <c:pt idx="24">
                    <c:v>2019</c:v>
                  </c:pt>
                </c:lvl>
              </c:multiLvlStrCache>
            </c:multiLvlStrRef>
          </c:cat>
          <c:val>
            <c:numRef>
              <c:extLst>
                <c:ext xmlns:c15="http://schemas.microsoft.com/office/drawing/2012/chart" uri="{02D57815-91ED-43cb-92C2-25804820EDAC}">
                  <c15:fullRef>
                    <c15:sqref>'6'!$F$6:$F$45</c15:sqref>
                  </c15:fullRef>
                </c:ext>
              </c:extLst>
              <c:f>('6'!$F$6:$F$17,'6'!$F$19:$F$30,'6'!$F$32:$F$43)</c:f>
              <c:numCache>
                <c:formatCode>#,##0</c:formatCode>
                <c:ptCount val="36"/>
                <c:pt idx="0">
                  <c:v>435</c:v>
                </c:pt>
                <c:pt idx="1">
                  <c:v>400</c:v>
                </c:pt>
                <c:pt idx="2">
                  <c:v>463</c:v>
                </c:pt>
                <c:pt idx="3">
                  <c:v>410</c:v>
                </c:pt>
                <c:pt idx="4">
                  <c:v>444</c:v>
                </c:pt>
                <c:pt idx="5">
                  <c:v>405</c:v>
                </c:pt>
                <c:pt idx="6">
                  <c:v>423</c:v>
                </c:pt>
                <c:pt idx="7">
                  <c:v>374</c:v>
                </c:pt>
                <c:pt idx="8">
                  <c:v>393</c:v>
                </c:pt>
                <c:pt idx="9">
                  <c:v>478</c:v>
                </c:pt>
                <c:pt idx="10">
                  <c:v>445</c:v>
                </c:pt>
                <c:pt idx="11">
                  <c:v>396</c:v>
                </c:pt>
                <c:pt idx="12">
                  <c:v>464</c:v>
                </c:pt>
                <c:pt idx="13">
                  <c:v>398</c:v>
                </c:pt>
                <c:pt idx="14">
                  <c:v>470</c:v>
                </c:pt>
                <c:pt idx="15">
                  <c:v>472</c:v>
                </c:pt>
                <c:pt idx="16">
                  <c:v>456</c:v>
                </c:pt>
                <c:pt idx="17">
                  <c:v>394</c:v>
                </c:pt>
                <c:pt idx="18">
                  <c:v>427</c:v>
                </c:pt>
                <c:pt idx="19">
                  <c:v>410</c:v>
                </c:pt>
                <c:pt idx="20">
                  <c:v>437</c:v>
                </c:pt>
                <c:pt idx="21">
                  <c:v>492</c:v>
                </c:pt>
                <c:pt idx="22">
                  <c:v>467</c:v>
                </c:pt>
                <c:pt idx="23">
                  <c:v>405</c:v>
                </c:pt>
                <c:pt idx="24">
                  <c:v>433</c:v>
                </c:pt>
                <c:pt idx="25">
                  <c:v>482</c:v>
                </c:pt>
                <c:pt idx="26">
                  <c:v>498</c:v>
                </c:pt>
                <c:pt idx="27">
                  <c:v>472</c:v>
                </c:pt>
                <c:pt idx="28">
                  <c:v>437</c:v>
                </c:pt>
                <c:pt idx="29">
                  <c:v>414</c:v>
                </c:pt>
                <c:pt idx="30">
                  <c:v>411</c:v>
                </c:pt>
                <c:pt idx="31">
                  <c:v>408</c:v>
                </c:pt>
                <c:pt idx="32">
                  <c:v>456</c:v>
                </c:pt>
                <c:pt idx="33">
                  <c:v>477</c:v>
                </c:pt>
                <c:pt idx="34">
                  <c:v>488</c:v>
                </c:pt>
                <c:pt idx="35">
                  <c:v>427</c:v>
                </c:pt>
              </c:numCache>
            </c:numRef>
          </c:val>
          <c:smooth val="0"/>
          <c:extLst>
            <c:ext xmlns:c16="http://schemas.microsoft.com/office/drawing/2014/chart" uri="{C3380CC4-5D6E-409C-BE32-E72D297353CC}">
              <c16:uniqueId val="{00000002-4F31-4F25-A867-3437337564AD}"/>
            </c:ext>
          </c:extLst>
        </c:ser>
        <c:ser>
          <c:idx val="3"/>
          <c:order val="3"/>
          <c:tx>
            <c:strRef>
              <c:f>'6'!$H$5</c:f>
              <c:strCache>
                <c:ptCount val="1"/>
                <c:pt idx="0">
                  <c:v>5-10</c:v>
                </c:pt>
              </c:strCache>
            </c:strRef>
          </c:tx>
          <c:spPr>
            <a:ln w="28575" cap="rnd">
              <a:solidFill>
                <a:schemeClr val="accent4"/>
              </a:solidFill>
              <a:prstDash val="lgDash"/>
              <a:round/>
            </a:ln>
            <a:effectLst/>
          </c:spPr>
          <c:marker>
            <c:symbol val="none"/>
          </c:marker>
          <c:cat>
            <c:multiLvlStrRef>
              <c:extLst>
                <c:ext xmlns:c15="http://schemas.microsoft.com/office/drawing/2012/chart" uri="{02D57815-91ED-43cb-92C2-25804820EDAC}">
                  <c15:fullRef>
                    <c15:sqref>'6'!$B$6:$C$45</c15:sqref>
                  </c15:fullRef>
                </c:ext>
              </c:extLst>
              <c:f>('6'!$B$6:$C$17,'6'!$B$19:$C$30,'6'!$B$32:$C$43)</c:f>
              <c:multiLvlStrCache>
                <c:ptCount val="3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lvl>
                <c:lvl>
                  <c:pt idx="0">
                    <c:v>2017</c:v>
                  </c:pt>
                  <c:pt idx="12">
                    <c:v>2018</c:v>
                  </c:pt>
                  <c:pt idx="24">
                    <c:v>2019</c:v>
                  </c:pt>
                </c:lvl>
              </c:multiLvlStrCache>
            </c:multiLvlStrRef>
          </c:cat>
          <c:val>
            <c:numRef>
              <c:extLst>
                <c:ext xmlns:c15="http://schemas.microsoft.com/office/drawing/2012/chart" uri="{02D57815-91ED-43cb-92C2-25804820EDAC}">
                  <c15:fullRef>
                    <c15:sqref>'6'!$H$6:$H$45</c15:sqref>
                  </c15:fullRef>
                </c:ext>
              </c:extLst>
              <c:f>('6'!$H$6:$H$17,'6'!$H$19:$H$30,'6'!$H$32:$H$43)</c:f>
              <c:numCache>
                <c:formatCode>#,##0</c:formatCode>
                <c:ptCount val="36"/>
                <c:pt idx="0">
                  <c:v>262</c:v>
                </c:pt>
                <c:pt idx="1">
                  <c:v>240</c:v>
                </c:pt>
                <c:pt idx="2">
                  <c:v>259</c:v>
                </c:pt>
                <c:pt idx="3">
                  <c:v>236</c:v>
                </c:pt>
                <c:pt idx="4">
                  <c:v>284</c:v>
                </c:pt>
                <c:pt idx="5">
                  <c:v>276</c:v>
                </c:pt>
                <c:pt idx="6">
                  <c:v>275</c:v>
                </c:pt>
                <c:pt idx="7">
                  <c:v>261</c:v>
                </c:pt>
                <c:pt idx="8">
                  <c:v>270</c:v>
                </c:pt>
                <c:pt idx="9">
                  <c:v>292</c:v>
                </c:pt>
                <c:pt idx="10">
                  <c:v>244</c:v>
                </c:pt>
                <c:pt idx="11">
                  <c:v>214</c:v>
                </c:pt>
                <c:pt idx="12">
                  <c:v>300</c:v>
                </c:pt>
                <c:pt idx="13">
                  <c:v>233</c:v>
                </c:pt>
                <c:pt idx="14">
                  <c:v>305</c:v>
                </c:pt>
                <c:pt idx="15">
                  <c:v>275</c:v>
                </c:pt>
                <c:pt idx="16">
                  <c:v>269</c:v>
                </c:pt>
                <c:pt idx="17">
                  <c:v>261</c:v>
                </c:pt>
                <c:pt idx="18">
                  <c:v>253</c:v>
                </c:pt>
                <c:pt idx="19">
                  <c:v>229</c:v>
                </c:pt>
                <c:pt idx="20">
                  <c:v>257</c:v>
                </c:pt>
                <c:pt idx="21">
                  <c:v>292</c:v>
                </c:pt>
                <c:pt idx="22">
                  <c:v>260</c:v>
                </c:pt>
                <c:pt idx="23">
                  <c:v>227</c:v>
                </c:pt>
                <c:pt idx="24">
                  <c:v>271</c:v>
                </c:pt>
                <c:pt idx="25">
                  <c:v>239</c:v>
                </c:pt>
                <c:pt idx="26">
                  <c:v>276</c:v>
                </c:pt>
                <c:pt idx="27">
                  <c:v>282</c:v>
                </c:pt>
                <c:pt idx="28">
                  <c:v>280</c:v>
                </c:pt>
                <c:pt idx="29">
                  <c:v>265</c:v>
                </c:pt>
                <c:pt idx="30">
                  <c:v>308</c:v>
                </c:pt>
                <c:pt idx="31">
                  <c:v>301</c:v>
                </c:pt>
                <c:pt idx="32">
                  <c:v>278</c:v>
                </c:pt>
                <c:pt idx="33">
                  <c:v>294</c:v>
                </c:pt>
                <c:pt idx="34">
                  <c:v>270</c:v>
                </c:pt>
                <c:pt idx="35">
                  <c:v>281</c:v>
                </c:pt>
              </c:numCache>
            </c:numRef>
          </c:val>
          <c:smooth val="0"/>
          <c:extLst>
            <c:ext xmlns:c16="http://schemas.microsoft.com/office/drawing/2014/chart" uri="{C3380CC4-5D6E-409C-BE32-E72D297353CC}">
              <c16:uniqueId val="{00000003-4F31-4F25-A867-3437337564AD}"/>
            </c:ext>
          </c:extLst>
        </c:ser>
        <c:ser>
          <c:idx val="4"/>
          <c:order val="4"/>
          <c:tx>
            <c:strRef>
              <c:f>'6'!$J$5</c:f>
              <c:strCache>
                <c:ptCount val="1"/>
                <c:pt idx="0">
                  <c:v>11-15</c:v>
                </c:pt>
              </c:strCache>
            </c:strRef>
          </c:tx>
          <c:spPr>
            <a:ln w="28575" cap="rnd">
              <a:solidFill>
                <a:schemeClr val="accent5"/>
              </a:solidFill>
              <a:round/>
            </a:ln>
            <a:effectLst/>
          </c:spPr>
          <c:marker>
            <c:symbol val="none"/>
          </c:marker>
          <c:cat>
            <c:strLit>
              <c:ptCount val="36"/>
              <c:pt idx="0">
                <c:v>2017 1</c:v>
              </c:pt>
              <c:pt idx="1">
                <c:v>2017 2</c:v>
              </c:pt>
              <c:pt idx="2">
                <c:v>2017 3</c:v>
              </c:pt>
              <c:pt idx="3">
                <c:v>2017 4</c:v>
              </c:pt>
              <c:pt idx="4">
                <c:v>2017 5</c:v>
              </c:pt>
              <c:pt idx="5">
                <c:v>2017 6</c:v>
              </c:pt>
              <c:pt idx="6">
                <c:v>2017 7</c:v>
              </c:pt>
              <c:pt idx="7">
                <c:v>2017 8</c:v>
              </c:pt>
              <c:pt idx="8">
                <c:v>2017 9</c:v>
              </c:pt>
              <c:pt idx="9">
                <c:v>2017 10</c:v>
              </c:pt>
              <c:pt idx="10">
                <c:v>2017 11</c:v>
              </c:pt>
              <c:pt idx="11">
                <c:v>2017 12</c:v>
              </c:pt>
              <c:pt idx="12">
                <c:v>2018 1</c:v>
              </c:pt>
              <c:pt idx="13">
                <c:v>2018 2</c:v>
              </c:pt>
              <c:pt idx="14">
                <c:v>2018 3</c:v>
              </c:pt>
              <c:pt idx="15">
                <c:v>2018 4</c:v>
              </c:pt>
              <c:pt idx="16">
                <c:v>2018 5</c:v>
              </c:pt>
              <c:pt idx="17">
                <c:v>2018 6</c:v>
              </c:pt>
              <c:pt idx="18">
                <c:v>2018 7</c:v>
              </c:pt>
              <c:pt idx="19">
                <c:v>2018 8</c:v>
              </c:pt>
              <c:pt idx="20">
                <c:v>2018 9</c:v>
              </c:pt>
              <c:pt idx="21">
                <c:v>2018 10</c:v>
              </c:pt>
              <c:pt idx="22">
                <c:v>2018 11</c:v>
              </c:pt>
              <c:pt idx="23">
                <c:v>2018 12</c:v>
              </c:pt>
              <c:pt idx="24">
                <c:v>2019 1</c:v>
              </c:pt>
              <c:pt idx="25">
                <c:v>2019 2</c:v>
              </c:pt>
              <c:pt idx="26">
                <c:v>2019 3</c:v>
              </c:pt>
              <c:pt idx="27">
                <c:v>2019 4</c:v>
              </c:pt>
              <c:pt idx="28">
                <c:v>2019 5</c:v>
              </c:pt>
              <c:pt idx="29">
                <c:v>2019 6</c:v>
              </c:pt>
              <c:pt idx="30">
                <c:v>2019 7</c:v>
              </c:pt>
              <c:pt idx="31">
                <c:v>2019 8</c:v>
              </c:pt>
              <c:pt idx="32">
                <c:v>2019 9</c:v>
              </c:pt>
              <c:pt idx="33">
                <c:v>2019 10</c:v>
              </c:pt>
              <c:pt idx="34">
                <c:v>2019 11</c:v>
              </c:pt>
              <c:pt idx="35">
                <c:v>2019 12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'6'!$J$6:$J$45</c15:sqref>
                  </c15:fullRef>
                </c:ext>
              </c:extLst>
              <c:f>('6'!$J$6:$J$17,'6'!$J$19:$J$30,'6'!$J$32:$J$43)</c:f>
              <c:numCache>
                <c:formatCode>#,##0</c:formatCode>
                <c:ptCount val="36"/>
                <c:pt idx="0">
                  <c:v>248</c:v>
                </c:pt>
                <c:pt idx="1">
                  <c:v>224</c:v>
                </c:pt>
                <c:pt idx="2">
                  <c:v>275</c:v>
                </c:pt>
                <c:pt idx="3">
                  <c:v>264</c:v>
                </c:pt>
                <c:pt idx="4">
                  <c:v>260</c:v>
                </c:pt>
                <c:pt idx="5">
                  <c:v>262</c:v>
                </c:pt>
                <c:pt idx="6">
                  <c:v>263</c:v>
                </c:pt>
                <c:pt idx="7">
                  <c:v>246</c:v>
                </c:pt>
                <c:pt idx="8">
                  <c:v>234</c:v>
                </c:pt>
                <c:pt idx="9">
                  <c:v>210</c:v>
                </c:pt>
                <c:pt idx="10">
                  <c:v>215</c:v>
                </c:pt>
                <c:pt idx="11">
                  <c:v>183</c:v>
                </c:pt>
                <c:pt idx="12">
                  <c:v>257</c:v>
                </c:pt>
                <c:pt idx="13">
                  <c:v>230</c:v>
                </c:pt>
                <c:pt idx="14">
                  <c:v>262</c:v>
                </c:pt>
                <c:pt idx="15">
                  <c:v>245</c:v>
                </c:pt>
                <c:pt idx="16">
                  <c:v>241</c:v>
                </c:pt>
                <c:pt idx="17">
                  <c:v>240</c:v>
                </c:pt>
                <c:pt idx="18">
                  <c:v>261</c:v>
                </c:pt>
                <c:pt idx="19">
                  <c:v>289</c:v>
                </c:pt>
                <c:pt idx="20">
                  <c:v>264</c:v>
                </c:pt>
                <c:pt idx="21">
                  <c:v>296</c:v>
                </c:pt>
                <c:pt idx="22">
                  <c:v>209</c:v>
                </c:pt>
                <c:pt idx="23">
                  <c:v>196</c:v>
                </c:pt>
                <c:pt idx="24">
                  <c:v>219</c:v>
                </c:pt>
                <c:pt idx="25">
                  <c:v>221</c:v>
                </c:pt>
                <c:pt idx="26">
                  <c:v>269</c:v>
                </c:pt>
                <c:pt idx="27">
                  <c:v>247</c:v>
                </c:pt>
                <c:pt idx="28">
                  <c:v>243</c:v>
                </c:pt>
                <c:pt idx="29">
                  <c:v>278</c:v>
                </c:pt>
                <c:pt idx="30">
                  <c:v>278</c:v>
                </c:pt>
                <c:pt idx="31">
                  <c:v>231</c:v>
                </c:pt>
                <c:pt idx="32">
                  <c:v>256</c:v>
                </c:pt>
                <c:pt idx="33">
                  <c:v>290</c:v>
                </c:pt>
                <c:pt idx="34">
                  <c:v>233</c:v>
                </c:pt>
                <c:pt idx="35">
                  <c:v>231</c:v>
                </c:pt>
              </c:numCache>
            </c:numRef>
          </c:val>
          <c:smooth val="0"/>
          <c:extLst>
            <c:ext xmlns:c16="http://schemas.microsoft.com/office/drawing/2014/chart" uri="{C3380CC4-5D6E-409C-BE32-E72D297353CC}">
              <c16:uniqueId val="{00000000-B672-47B0-AD1E-7997E94D6604}"/>
            </c:ext>
          </c:extLst>
        </c:ser>
        <c:dLbls>
          <c:showLegendKey val="0"/>
          <c:showVal val="0"/>
          <c:showCatName val="0"/>
          <c:showSerName val="0"/>
          <c:showPercent val="0"/>
          <c:showBubbleSize val="0"/>
        </c:dLbls>
        <c:smooth val="0"/>
        <c:axId val="369812488"/>
        <c:axId val="369812880"/>
        <c:extLst>
          <c:ext xmlns:c15="http://schemas.microsoft.com/office/drawing/2012/chart" uri="{02D57815-91ED-43cb-92C2-25804820EDAC}">
            <c15:filteredLineSeries>
              <c15:ser>
                <c:idx val="0"/>
                <c:order val="0"/>
                <c:tx>
                  <c:strRef>
                    <c:extLst>
                      <c:ext uri="{02D57815-91ED-43cb-92C2-25804820EDAC}">
                        <c15:formulaRef>
                          <c15:sqref>'6'!$C$5</c15:sqref>
                        </c15:formulaRef>
                      </c:ext>
                    </c:extLst>
                    <c:strCache>
                      <c:ptCount val="1"/>
                      <c:pt idx="0">
                        <c:v>Month</c:v>
                      </c:pt>
                    </c:strCache>
                  </c:strRef>
                </c:tx>
                <c:spPr>
                  <a:ln w="28575" cap="rnd">
                    <a:solidFill>
                      <a:schemeClr val="accent1"/>
                    </a:solidFill>
                    <a:round/>
                  </a:ln>
                  <a:effectLst/>
                </c:spPr>
                <c:marker>
                  <c:symbol val="none"/>
                </c:marker>
                <c:cat>
                  <c:multiLvlStrRef>
                    <c:extLst>
                      <c:ext uri="{02D57815-91ED-43cb-92C2-25804820EDAC}">
                        <c15:fullRef>
                          <c15:sqref>'6'!$B$6:$C$45</c15:sqref>
                        </c15:fullRef>
                        <c15:formulaRef>
                          <c15:sqref>('6'!$B$6:$C$17,'6'!$B$19:$C$30,'6'!$B$32:$C$43)</c15:sqref>
                        </c15:formulaRef>
                      </c:ext>
                    </c:extLst>
                    <c:multiLvlStrCache>
                      <c:ptCount val="3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lvl>
                      <c:lvl>
                        <c:pt idx="0">
                          <c:v>2017</c:v>
                        </c:pt>
                        <c:pt idx="12">
                          <c:v>2018</c:v>
                        </c:pt>
                        <c:pt idx="24">
                          <c:v>2019</c:v>
                        </c:pt>
                      </c:lvl>
                    </c:multiLvlStrCache>
                  </c:multiLvlStrRef>
                </c:cat>
                <c:val>
                  <c:numRef>
                    <c:extLst>
                      <c:ext uri="{02D57815-91ED-43cb-92C2-25804820EDAC}">
                        <c15:fullRef>
                          <c15:sqref>'6'!$C$6:$C$45</c15:sqref>
                        </c15:fullRef>
                        <c15:formulaRef>
                          <c15:sqref>('6'!$C$6:$C$17,'6'!$C$19:$C$30,'6'!$C$32:$C$43)</c15:sqref>
                        </c15:formulaRef>
                      </c:ext>
                    </c:extLst>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4F31-4F25-A867-3437337564AD}"/>
                  </c:ext>
                </c:extLst>
              </c15:ser>
            </c15:filteredLineSeries>
          </c:ext>
        </c:extLst>
      </c:lineChart>
      <c:catAx>
        <c:axId val="369812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Month</a:t>
                </a:r>
                <a:r>
                  <a:rPr lang="en-GB" baseline="0"/>
                  <a:t> and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12880"/>
        <c:crosses val="autoZero"/>
        <c:auto val="1"/>
        <c:lblAlgn val="ctr"/>
        <c:lblOffset val="100"/>
        <c:tickMarkSkip val="1"/>
        <c:noMultiLvlLbl val="0"/>
      </c:catAx>
      <c:valAx>
        <c:axId val="36981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9812488"/>
        <c:crosses val="autoZero"/>
        <c:crossBetween val="between"/>
      </c:valAx>
      <c:spPr>
        <a:noFill/>
        <a:ln>
          <a:noFill/>
        </a:ln>
        <a:effectLst/>
      </c:spPr>
    </c:plotArea>
    <c:legend>
      <c:legendPos val="b"/>
      <c:layout>
        <c:manualLayout>
          <c:xMode val="edge"/>
          <c:yMode val="edge"/>
          <c:x val="0.37393960060494458"/>
          <c:y val="0.95202167141683314"/>
          <c:w val="0.34814882452815921"/>
          <c:h val="4.75395642795300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063193633172365E-2"/>
          <c:y val="2.0119116112646888E-2"/>
          <c:w val="0.96471004283294715"/>
          <c:h val="0.82628662611639847"/>
        </c:manualLayout>
      </c:layout>
      <c:lineChart>
        <c:grouping val="standard"/>
        <c:varyColors val="0"/>
        <c:ser>
          <c:idx val="4"/>
          <c:order val="0"/>
          <c:tx>
            <c:strRef>
              <c:f>'7'!$H$5</c:f>
              <c:strCache>
                <c:ptCount val="1"/>
                <c:pt idx="0">
                  <c:v>Cardiovascular</c:v>
                </c:pt>
              </c:strCache>
            </c:strRef>
          </c:tx>
          <c:spPr>
            <a:ln w="28575" cap="rnd">
              <a:solidFill>
                <a:schemeClr val="accent5"/>
              </a:solidFill>
              <a:round/>
            </a:ln>
            <a:effectLst/>
          </c:spPr>
          <c:marker>
            <c:symbol val="none"/>
          </c:marker>
          <c:val>
            <c:numRef>
              <c:f>('7'!$H$6:$H$17,'7'!$H$19:$H$30,'7'!$H$32:$H$43)</c:f>
              <c:numCache>
                <c:formatCode>#,##0</c:formatCode>
                <c:ptCount val="36"/>
                <c:pt idx="0">
                  <c:v>484</c:v>
                </c:pt>
                <c:pt idx="1">
                  <c:v>454</c:v>
                </c:pt>
                <c:pt idx="2">
                  <c:v>527</c:v>
                </c:pt>
                <c:pt idx="3">
                  <c:v>462</c:v>
                </c:pt>
                <c:pt idx="4">
                  <c:v>496</c:v>
                </c:pt>
                <c:pt idx="5">
                  <c:v>480</c:v>
                </c:pt>
                <c:pt idx="6">
                  <c:v>462</c:v>
                </c:pt>
                <c:pt idx="7">
                  <c:v>485</c:v>
                </c:pt>
                <c:pt idx="8">
                  <c:v>471</c:v>
                </c:pt>
                <c:pt idx="9">
                  <c:v>470</c:v>
                </c:pt>
                <c:pt idx="10">
                  <c:v>417</c:v>
                </c:pt>
                <c:pt idx="11">
                  <c:v>361</c:v>
                </c:pt>
                <c:pt idx="12">
                  <c:v>472</c:v>
                </c:pt>
                <c:pt idx="13">
                  <c:v>427</c:v>
                </c:pt>
                <c:pt idx="14">
                  <c:v>461</c:v>
                </c:pt>
                <c:pt idx="15">
                  <c:v>429</c:v>
                </c:pt>
                <c:pt idx="16">
                  <c:v>464</c:v>
                </c:pt>
                <c:pt idx="17">
                  <c:v>445</c:v>
                </c:pt>
                <c:pt idx="18">
                  <c:v>518</c:v>
                </c:pt>
                <c:pt idx="19">
                  <c:v>470</c:v>
                </c:pt>
                <c:pt idx="20">
                  <c:v>453</c:v>
                </c:pt>
                <c:pt idx="21">
                  <c:v>492</c:v>
                </c:pt>
                <c:pt idx="22">
                  <c:v>416</c:v>
                </c:pt>
                <c:pt idx="23">
                  <c:v>336</c:v>
                </c:pt>
                <c:pt idx="24">
                  <c:v>479</c:v>
                </c:pt>
                <c:pt idx="25">
                  <c:v>459</c:v>
                </c:pt>
                <c:pt idx="26">
                  <c:v>466</c:v>
                </c:pt>
                <c:pt idx="27">
                  <c:v>445</c:v>
                </c:pt>
                <c:pt idx="28">
                  <c:v>455</c:v>
                </c:pt>
                <c:pt idx="29">
                  <c:v>415</c:v>
                </c:pt>
                <c:pt idx="30">
                  <c:v>469</c:v>
                </c:pt>
                <c:pt idx="31">
                  <c:v>450</c:v>
                </c:pt>
                <c:pt idx="32">
                  <c:v>448</c:v>
                </c:pt>
                <c:pt idx="33">
                  <c:v>450</c:v>
                </c:pt>
                <c:pt idx="34">
                  <c:v>405</c:v>
                </c:pt>
                <c:pt idx="35">
                  <c:v>329</c:v>
                </c:pt>
              </c:numCache>
            </c:numRef>
          </c:val>
          <c:smooth val="0"/>
          <c:extLst>
            <c:ext xmlns:c16="http://schemas.microsoft.com/office/drawing/2014/chart" uri="{C3380CC4-5D6E-409C-BE32-E72D297353CC}">
              <c16:uniqueId val="{00000003-70C5-4766-BB4E-4CEF9691D21B}"/>
            </c:ext>
          </c:extLst>
        </c:ser>
        <c:ser>
          <c:idx val="5"/>
          <c:order val="1"/>
          <c:tx>
            <c:strRef>
              <c:f>'7'!$L$5</c:f>
              <c:strCache>
                <c:ptCount val="1"/>
                <c:pt idx="0">
                  <c:v>Gastrointestinal</c:v>
                </c:pt>
              </c:strCache>
            </c:strRef>
          </c:tx>
          <c:spPr>
            <a:ln w="28575" cap="rnd">
              <a:solidFill>
                <a:schemeClr val="accent6"/>
              </a:solidFill>
              <a:prstDash val="dash"/>
              <a:round/>
            </a:ln>
            <a:effectLst/>
          </c:spPr>
          <c:marker>
            <c:symbol val="none"/>
          </c:marker>
          <c:val>
            <c:numRef>
              <c:f>('7'!$L$6:$L$17,'7'!$L$19:$L$30,'7'!$L$32:$L$43)</c:f>
              <c:numCache>
                <c:formatCode>#,##0</c:formatCode>
                <c:ptCount val="36"/>
                <c:pt idx="0">
                  <c:v>87</c:v>
                </c:pt>
                <c:pt idx="1">
                  <c:v>93</c:v>
                </c:pt>
                <c:pt idx="2">
                  <c:v>86</c:v>
                </c:pt>
                <c:pt idx="3">
                  <c:v>97</c:v>
                </c:pt>
                <c:pt idx="4">
                  <c:v>104</c:v>
                </c:pt>
                <c:pt idx="5">
                  <c:v>122</c:v>
                </c:pt>
                <c:pt idx="6">
                  <c:v>97</c:v>
                </c:pt>
                <c:pt idx="7">
                  <c:v>114</c:v>
                </c:pt>
                <c:pt idx="8">
                  <c:v>115</c:v>
                </c:pt>
                <c:pt idx="9">
                  <c:v>90</c:v>
                </c:pt>
                <c:pt idx="10">
                  <c:v>97</c:v>
                </c:pt>
                <c:pt idx="11">
                  <c:v>69</c:v>
                </c:pt>
                <c:pt idx="12">
                  <c:v>106</c:v>
                </c:pt>
                <c:pt idx="13">
                  <c:v>89</c:v>
                </c:pt>
                <c:pt idx="14">
                  <c:v>99</c:v>
                </c:pt>
                <c:pt idx="15">
                  <c:v>100</c:v>
                </c:pt>
                <c:pt idx="16">
                  <c:v>115</c:v>
                </c:pt>
                <c:pt idx="17">
                  <c:v>110</c:v>
                </c:pt>
                <c:pt idx="18">
                  <c:v>88</c:v>
                </c:pt>
                <c:pt idx="19">
                  <c:v>122</c:v>
                </c:pt>
                <c:pt idx="20">
                  <c:v>102</c:v>
                </c:pt>
                <c:pt idx="21">
                  <c:v>106</c:v>
                </c:pt>
                <c:pt idx="22">
                  <c:v>95</c:v>
                </c:pt>
                <c:pt idx="23">
                  <c:v>92</c:v>
                </c:pt>
                <c:pt idx="24">
                  <c:v>103</c:v>
                </c:pt>
                <c:pt idx="25">
                  <c:v>87</c:v>
                </c:pt>
                <c:pt idx="26">
                  <c:v>109</c:v>
                </c:pt>
                <c:pt idx="27">
                  <c:v>99</c:v>
                </c:pt>
                <c:pt idx="28">
                  <c:v>108</c:v>
                </c:pt>
                <c:pt idx="29">
                  <c:v>100</c:v>
                </c:pt>
                <c:pt idx="30">
                  <c:v>117</c:v>
                </c:pt>
                <c:pt idx="31">
                  <c:v>104</c:v>
                </c:pt>
                <c:pt idx="32">
                  <c:v>105</c:v>
                </c:pt>
                <c:pt idx="33">
                  <c:v>122</c:v>
                </c:pt>
                <c:pt idx="34">
                  <c:v>74</c:v>
                </c:pt>
                <c:pt idx="35">
                  <c:v>77</c:v>
                </c:pt>
              </c:numCache>
            </c:numRef>
          </c:val>
          <c:smooth val="0"/>
          <c:extLst>
            <c:ext xmlns:c16="http://schemas.microsoft.com/office/drawing/2014/chart" uri="{C3380CC4-5D6E-409C-BE32-E72D297353CC}">
              <c16:uniqueId val="{00000004-70C5-4766-BB4E-4CEF9691D21B}"/>
            </c:ext>
          </c:extLst>
        </c:ser>
        <c:ser>
          <c:idx val="0"/>
          <c:order val="2"/>
          <c:tx>
            <c:strRef>
              <c:f>'7'!$T$5</c:f>
              <c:strCache>
                <c:ptCount val="1"/>
                <c:pt idx="0">
                  <c:v>Neurological</c:v>
                </c:pt>
              </c:strCache>
            </c:strRef>
          </c:tx>
          <c:spPr>
            <a:ln w="28575" cap="rnd">
              <a:solidFill>
                <a:schemeClr val="accent1"/>
              </a:solidFill>
              <a:round/>
            </a:ln>
            <a:effectLst/>
          </c:spPr>
          <c:marker>
            <c:symbol val="none"/>
          </c:marker>
          <c:val>
            <c:numRef>
              <c:f>('7'!$T$6:$T$17,'7'!$T$19:$T$30,'7'!$T$32:$T$43)</c:f>
              <c:numCache>
                <c:formatCode>#,##0</c:formatCode>
                <c:ptCount val="36"/>
                <c:pt idx="0">
                  <c:v>193</c:v>
                </c:pt>
                <c:pt idx="1">
                  <c:v>160</c:v>
                </c:pt>
                <c:pt idx="2">
                  <c:v>210</c:v>
                </c:pt>
                <c:pt idx="3">
                  <c:v>175</c:v>
                </c:pt>
                <c:pt idx="4">
                  <c:v>191</c:v>
                </c:pt>
                <c:pt idx="5">
                  <c:v>179</c:v>
                </c:pt>
                <c:pt idx="6">
                  <c:v>221</c:v>
                </c:pt>
                <c:pt idx="7">
                  <c:v>155</c:v>
                </c:pt>
                <c:pt idx="8">
                  <c:v>178</c:v>
                </c:pt>
                <c:pt idx="9">
                  <c:v>166</c:v>
                </c:pt>
                <c:pt idx="10">
                  <c:v>150</c:v>
                </c:pt>
                <c:pt idx="11">
                  <c:v>168</c:v>
                </c:pt>
                <c:pt idx="12">
                  <c:v>197</c:v>
                </c:pt>
                <c:pt idx="13">
                  <c:v>161</c:v>
                </c:pt>
                <c:pt idx="14">
                  <c:v>209</c:v>
                </c:pt>
                <c:pt idx="15">
                  <c:v>212</c:v>
                </c:pt>
                <c:pt idx="16">
                  <c:v>188</c:v>
                </c:pt>
                <c:pt idx="17">
                  <c:v>171</c:v>
                </c:pt>
                <c:pt idx="18">
                  <c:v>172</c:v>
                </c:pt>
                <c:pt idx="19">
                  <c:v>189</c:v>
                </c:pt>
                <c:pt idx="20">
                  <c:v>157</c:v>
                </c:pt>
                <c:pt idx="21">
                  <c:v>207</c:v>
                </c:pt>
                <c:pt idx="22">
                  <c:v>164</c:v>
                </c:pt>
                <c:pt idx="23">
                  <c:v>187</c:v>
                </c:pt>
                <c:pt idx="24">
                  <c:v>202</c:v>
                </c:pt>
                <c:pt idx="25">
                  <c:v>198</c:v>
                </c:pt>
                <c:pt idx="26">
                  <c:v>210</c:v>
                </c:pt>
                <c:pt idx="27">
                  <c:v>213</c:v>
                </c:pt>
                <c:pt idx="28">
                  <c:v>190</c:v>
                </c:pt>
                <c:pt idx="29">
                  <c:v>212</c:v>
                </c:pt>
                <c:pt idx="30">
                  <c:v>192</c:v>
                </c:pt>
                <c:pt idx="31">
                  <c:v>174</c:v>
                </c:pt>
                <c:pt idx="32">
                  <c:v>197</c:v>
                </c:pt>
                <c:pt idx="33">
                  <c:v>200</c:v>
                </c:pt>
                <c:pt idx="34">
                  <c:v>208</c:v>
                </c:pt>
                <c:pt idx="35">
                  <c:v>191</c:v>
                </c:pt>
              </c:numCache>
            </c:numRef>
          </c:val>
          <c:smooth val="0"/>
          <c:extLst>
            <c:ext xmlns:c16="http://schemas.microsoft.com/office/drawing/2014/chart" uri="{C3380CC4-5D6E-409C-BE32-E72D297353CC}">
              <c16:uniqueId val="{00000005-70C5-4766-BB4E-4CEF9691D21B}"/>
            </c:ext>
          </c:extLst>
        </c:ser>
        <c:ser>
          <c:idx val="1"/>
          <c:order val="3"/>
          <c:tx>
            <c:strRef>
              <c:f>'7'!$X$5</c:f>
              <c:strCache>
                <c:ptCount val="1"/>
                <c:pt idx="0">
                  <c:v>Respiratory</c:v>
                </c:pt>
              </c:strCache>
            </c:strRef>
          </c:tx>
          <c:spPr>
            <a:ln w="28575" cap="rnd">
              <a:solidFill>
                <a:schemeClr val="accent2"/>
              </a:solidFill>
              <a:prstDash val="dashDot"/>
              <a:round/>
            </a:ln>
            <a:effectLst/>
          </c:spPr>
          <c:marker>
            <c:symbol val="none"/>
          </c:marker>
          <c:val>
            <c:numRef>
              <c:f>('7'!$X$6:$X$17,'7'!$X$19:$X$30,'7'!$X$32:$X$43)</c:f>
              <c:numCache>
                <c:formatCode>#,##0</c:formatCode>
                <c:ptCount val="36"/>
                <c:pt idx="0">
                  <c:v>520</c:v>
                </c:pt>
                <c:pt idx="1">
                  <c:v>461</c:v>
                </c:pt>
                <c:pt idx="2">
                  <c:v>466</c:v>
                </c:pt>
                <c:pt idx="3">
                  <c:v>406</c:v>
                </c:pt>
                <c:pt idx="4">
                  <c:v>468</c:v>
                </c:pt>
                <c:pt idx="5">
                  <c:v>364</c:v>
                </c:pt>
                <c:pt idx="6">
                  <c:v>397</c:v>
                </c:pt>
                <c:pt idx="7">
                  <c:v>319</c:v>
                </c:pt>
                <c:pt idx="8">
                  <c:v>397</c:v>
                </c:pt>
                <c:pt idx="9">
                  <c:v>498</c:v>
                </c:pt>
                <c:pt idx="10">
                  <c:v>750</c:v>
                </c:pt>
                <c:pt idx="11">
                  <c:v>784</c:v>
                </c:pt>
                <c:pt idx="12">
                  <c:v>619</c:v>
                </c:pt>
                <c:pt idx="13">
                  <c:v>427</c:v>
                </c:pt>
                <c:pt idx="14">
                  <c:v>499</c:v>
                </c:pt>
                <c:pt idx="15">
                  <c:v>425</c:v>
                </c:pt>
                <c:pt idx="16">
                  <c:v>447</c:v>
                </c:pt>
                <c:pt idx="17">
                  <c:v>341</c:v>
                </c:pt>
                <c:pt idx="18">
                  <c:v>343</c:v>
                </c:pt>
                <c:pt idx="19">
                  <c:v>321</c:v>
                </c:pt>
                <c:pt idx="20">
                  <c:v>435</c:v>
                </c:pt>
                <c:pt idx="21">
                  <c:v>554</c:v>
                </c:pt>
                <c:pt idx="22">
                  <c:v>786</c:v>
                </c:pt>
                <c:pt idx="23">
                  <c:v>763</c:v>
                </c:pt>
                <c:pt idx="24">
                  <c:v>523</c:v>
                </c:pt>
                <c:pt idx="25">
                  <c:v>452</c:v>
                </c:pt>
                <c:pt idx="26">
                  <c:v>500</c:v>
                </c:pt>
                <c:pt idx="27">
                  <c:v>475</c:v>
                </c:pt>
                <c:pt idx="28">
                  <c:v>435</c:v>
                </c:pt>
                <c:pt idx="29">
                  <c:v>383</c:v>
                </c:pt>
                <c:pt idx="30">
                  <c:v>372</c:v>
                </c:pt>
                <c:pt idx="31">
                  <c:v>338</c:v>
                </c:pt>
                <c:pt idx="32">
                  <c:v>427</c:v>
                </c:pt>
                <c:pt idx="33">
                  <c:v>505</c:v>
                </c:pt>
                <c:pt idx="34">
                  <c:v>819</c:v>
                </c:pt>
                <c:pt idx="35">
                  <c:v>927</c:v>
                </c:pt>
              </c:numCache>
            </c:numRef>
          </c:val>
          <c:smooth val="0"/>
          <c:extLst>
            <c:ext xmlns:c16="http://schemas.microsoft.com/office/drawing/2014/chart" uri="{C3380CC4-5D6E-409C-BE32-E72D297353CC}">
              <c16:uniqueId val="{00000006-70C5-4766-BB4E-4CEF9691D21B}"/>
            </c:ext>
          </c:extLst>
        </c:ser>
        <c:dLbls>
          <c:showLegendKey val="0"/>
          <c:showVal val="0"/>
          <c:showCatName val="0"/>
          <c:showSerName val="0"/>
          <c:showPercent val="0"/>
          <c:showBubbleSize val="0"/>
        </c:dLbls>
        <c:smooth val="0"/>
        <c:axId val="369814448"/>
        <c:axId val="372034824"/>
      </c:lineChart>
      <c:catAx>
        <c:axId val="36981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Month and 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034824"/>
        <c:crosses val="autoZero"/>
        <c:auto val="1"/>
        <c:lblAlgn val="ctr"/>
        <c:lblOffset val="100"/>
        <c:noMultiLvlLbl val="0"/>
      </c:catAx>
      <c:valAx>
        <c:axId val="372034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admissions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8144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39905957477741E-2"/>
          <c:y val="4.1401540032659258E-2"/>
          <c:w val="0.94298603625332889"/>
          <c:h val="0.7901355855907658"/>
        </c:manualLayout>
      </c:layout>
      <c:lineChart>
        <c:grouping val="standard"/>
        <c:varyColors val="0"/>
        <c:ser>
          <c:idx val="1"/>
          <c:order val="1"/>
          <c:tx>
            <c:strRef>
              <c:f>'8'!$D$5</c:f>
              <c:strCache>
                <c:ptCount val="1"/>
                <c:pt idx="0">
                  <c:v>&lt;1</c:v>
                </c:pt>
              </c:strCache>
            </c:strRef>
          </c:tx>
          <c:spPr>
            <a:ln w="28575" cap="rnd">
              <a:solidFill>
                <a:schemeClr val="accent2"/>
              </a:solidFill>
              <a:prstDash val="sysDot"/>
              <a:round/>
            </a:ln>
            <a:effectLst/>
          </c:spPr>
          <c:marker>
            <c:symbol val="none"/>
          </c:marker>
          <c:cat>
            <c:multiLvlStrRef>
              <c:extLst>
                <c:ext xmlns:c15="http://schemas.microsoft.com/office/drawing/2012/chart" uri="{02D57815-91ED-43cb-92C2-25804820EDAC}">
                  <c15:fullRef>
                    <c15:sqref>('8'!$B$6:$C$17,'8'!$B$19:$C$30,'8'!$B$32:$C$43)</c15:sqref>
                  </c15:fullRef>
                </c:ext>
              </c:extLst>
              <c:f>('8'!$B$6:$C$17,'8'!$B$20:$C$30,'8'!$B$32:$C$32,'8'!$B$34:$C$43)</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2</c:v>
                  </c:pt>
                  <c:pt idx="13">
                    <c:v>3</c:v>
                  </c:pt>
                  <c:pt idx="14">
                    <c:v>4</c:v>
                  </c:pt>
                  <c:pt idx="15">
                    <c:v>5</c:v>
                  </c:pt>
                  <c:pt idx="16">
                    <c:v>6</c:v>
                  </c:pt>
                  <c:pt idx="17">
                    <c:v>7</c:v>
                  </c:pt>
                  <c:pt idx="18">
                    <c:v>8</c:v>
                  </c:pt>
                  <c:pt idx="19">
                    <c:v>9</c:v>
                  </c:pt>
                  <c:pt idx="20">
                    <c:v>10</c:v>
                  </c:pt>
                  <c:pt idx="21">
                    <c:v>11</c:v>
                  </c:pt>
                  <c:pt idx="22">
                    <c:v>12</c:v>
                  </c:pt>
                  <c:pt idx="23">
                    <c:v>1</c:v>
                  </c:pt>
                  <c:pt idx="24">
                    <c:v>3</c:v>
                  </c:pt>
                  <c:pt idx="25">
                    <c:v>4</c:v>
                  </c:pt>
                  <c:pt idx="26">
                    <c:v>5</c:v>
                  </c:pt>
                  <c:pt idx="27">
                    <c:v>6</c:v>
                  </c:pt>
                  <c:pt idx="28">
                    <c:v>7</c:v>
                  </c:pt>
                  <c:pt idx="29">
                    <c:v>8</c:v>
                  </c:pt>
                  <c:pt idx="30">
                    <c:v>9</c:v>
                  </c:pt>
                  <c:pt idx="31">
                    <c:v>10</c:v>
                  </c:pt>
                  <c:pt idx="32">
                    <c:v>11</c:v>
                  </c:pt>
                  <c:pt idx="33">
                    <c:v>12</c:v>
                  </c:pt>
                </c:lvl>
                <c:lvl>
                  <c:pt idx="0">
                    <c:v>2017</c:v>
                  </c:pt>
                  <c:pt idx="23">
                    <c:v>2019</c:v>
                  </c:pt>
                </c:lvl>
              </c:multiLvlStrCache>
            </c:multiLvlStrRef>
          </c:cat>
          <c:val>
            <c:numRef>
              <c:extLst>
                <c:ext xmlns:c15="http://schemas.microsoft.com/office/drawing/2012/chart" uri="{02D57815-91ED-43cb-92C2-25804820EDAC}">
                  <c15:fullRef>
                    <c15:sqref>('8'!$D$6:$D$17,'8'!$D$19:$D$30,'8'!$D$32:$D$43)</c15:sqref>
                  </c15:fullRef>
                </c:ext>
              </c:extLst>
              <c:f>('8'!$D$6:$D$17,'8'!$D$20:$D$30,'8'!$D$32,'8'!$D$34:$D$43)</c:f>
              <c:numCache>
                <c:formatCode>#,##0</c:formatCode>
                <c:ptCount val="34"/>
                <c:pt idx="0">
                  <c:v>270</c:v>
                </c:pt>
                <c:pt idx="1">
                  <c:v>232</c:v>
                </c:pt>
                <c:pt idx="2">
                  <c:v>194</c:v>
                </c:pt>
                <c:pt idx="3">
                  <c:v>178</c:v>
                </c:pt>
                <c:pt idx="4">
                  <c:v>196</c:v>
                </c:pt>
                <c:pt idx="5">
                  <c:v>156</c:v>
                </c:pt>
                <c:pt idx="6">
                  <c:v>172</c:v>
                </c:pt>
                <c:pt idx="7">
                  <c:v>120</c:v>
                </c:pt>
                <c:pt idx="8">
                  <c:v>173</c:v>
                </c:pt>
                <c:pt idx="9">
                  <c:v>221</c:v>
                </c:pt>
                <c:pt idx="10">
                  <c:v>465</c:v>
                </c:pt>
                <c:pt idx="11">
                  <c:v>530</c:v>
                </c:pt>
                <c:pt idx="12">
                  <c:v>204</c:v>
                </c:pt>
                <c:pt idx="13">
                  <c:v>201</c:v>
                </c:pt>
                <c:pt idx="14">
                  <c:v>180</c:v>
                </c:pt>
                <c:pt idx="15">
                  <c:v>180</c:v>
                </c:pt>
                <c:pt idx="16">
                  <c:v>135</c:v>
                </c:pt>
                <c:pt idx="17">
                  <c:v>138</c:v>
                </c:pt>
                <c:pt idx="18">
                  <c:v>149</c:v>
                </c:pt>
                <c:pt idx="19">
                  <c:v>173</c:v>
                </c:pt>
                <c:pt idx="20">
                  <c:v>257</c:v>
                </c:pt>
                <c:pt idx="21">
                  <c:v>476</c:v>
                </c:pt>
                <c:pt idx="22">
                  <c:v>501</c:v>
                </c:pt>
                <c:pt idx="23">
                  <c:v>285</c:v>
                </c:pt>
                <c:pt idx="24">
                  <c:v>209</c:v>
                </c:pt>
                <c:pt idx="25">
                  <c:v>196</c:v>
                </c:pt>
                <c:pt idx="26">
                  <c:v>182</c:v>
                </c:pt>
                <c:pt idx="27">
                  <c:v>175</c:v>
                </c:pt>
                <c:pt idx="28">
                  <c:v>148</c:v>
                </c:pt>
                <c:pt idx="29">
                  <c:v>132</c:v>
                </c:pt>
                <c:pt idx="30">
                  <c:v>165</c:v>
                </c:pt>
                <c:pt idx="31">
                  <c:v>208</c:v>
                </c:pt>
                <c:pt idx="32">
                  <c:v>485</c:v>
                </c:pt>
                <c:pt idx="33">
                  <c:v>600</c:v>
                </c:pt>
              </c:numCache>
            </c:numRef>
          </c:val>
          <c:smooth val="0"/>
          <c:extLst>
            <c:ext xmlns:c16="http://schemas.microsoft.com/office/drawing/2014/chart" uri="{C3380CC4-5D6E-409C-BE32-E72D297353CC}">
              <c16:uniqueId val="{00000000-213A-4AD8-B68B-40D27E0AAFEC}"/>
            </c:ext>
          </c:extLst>
        </c:ser>
        <c:ser>
          <c:idx val="2"/>
          <c:order val="2"/>
          <c:tx>
            <c:strRef>
              <c:f>'6'!$F$5</c:f>
              <c:strCache>
                <c:ptCount val="1"/>
                <c:pt idx="0">
                  <c:v>1-4</c:v>
                </c:pt>
              </c:strCache>
            </c:strRef>
          </c:tx>
          <c:spPr>
            <a:ln w="28575" cap="rnd">
              <a:solidFill>
                <a:schemeClr val="accent3"/>
              </a:solidFill>
              <a:prstDash val="dash"/>
              <a:round/>
            </a:ln>
            <a:effectLst/>
          </c:spPr>
          <c:marker>
            <c:symbol val="none"/>
          </c:marker>
          <c:cat>
            <c:multiLvlStrRef>
              <c:extLst>
                <c:ext xmlns:c15="http://schemas.microsoft.com/office/drawing/2012/chart" uri="{02D57815-91ED-43cb-92C2-25804820EDAC}">
                  <c15:fullRef>
                    <c15:sqref>('8'!$B$6:$C$17,'8'!$B$19:$C$30,'8'!$B$32:$C$43)</c15:sqref>
                  </c15:fullRef>
                </c:ext>
              </c:extLst>
              <c:f>('8'!$B$6:$C$17,'8'!$B$20:$C$30,'8'!$B$32:$C$32,'8'!$B$34:$C$43)</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2</c:v>
                  </c:pt>
                  <c:pt idx="13">
                    <c:v>3</c:v>
                  </c:pt>
                  <c:pt idx="14">
                    <c:v>4</c:v>
                  </c:pt>
                  <c:pt idx="15">
                    <c:v>5</c:v>
                  </c:pt>
                  <c:pt idx="16">
                    <c:v>6</c:v>
                  </c:pt>
                  <c:pt idx="17">
                    <c:v>7</c:v>
                  </c:pt>
                  <c:pt idx="18">
                    <c:v>8</c:v>
                  </c:pt>
                  <c:pt idx="19">
                    <c:v>9</c:v>
                  </c:pt>
                  <c:pt idx="20">
                    <c:v>10</c:v>
                  </c:pt>
                  <c:pt idx="21">
                    <c:v>11</c:v>
                  </c:pt>
                  <c:pt idx="22">
                    <c:v>12</c:v>
                  </c:pt>
                  <c:pt idx="23">
                    <c:v>1</c:v>
                  </c:pt>
                  <c:pt idx="24">
                    <c:v>3</c:v>
                  </c:pt>
                  <c:pt idx="25">
                    <c:v>4</c:v>
                  </c:pt>
                  <c:pt idx="26">
                    <c:v>5</c:v>
                  </c:pt>
                  <c:pt idx="27">
                    <c:v>6</c:v>
                  </c:pt>
                  <c:pt idx="28">
                    <c:v>7</c:v>
                  </c:pt>
                  <c:pt idx="29">
                    <c:v>8</c:v>
                  </c:pt>
                  <c:pt idx="30">
                    <c:v>9</c:v>
                  </c:pt>
                  <c:pt idx="31">
                    <c:v>10</c:v>
                  </c:pt>
                  <c:pt idx="32">
                    <c:v>11</c:v>
                  </c:pt>
                  <c:pt idx="33">
                    <c:v>12</c:v>
                  </c:pt>
                </c:lvl>
                <c:lvl>
                  <c:pt idx="0">
                    <c:v>2017</c:v>
                  </c:pt>
                  <c:pt idx="23">
                    <c:v>2019</c:v>
                  </c:pt>
                </c:lvl>
              </c:multiLvlStrCache>
            </c:multiLvlStrRef>
          </c:cat>
          <c:val>
            <c:numRef>
              <c:extLst>
                <c:ext xmlns:c15="http://schemas.microsoft.com/office/drawing/2012/chart" uri="{02D57815-91ED-43cb-92C2-25804820EDAC}">
                  <c15:fullRef>
                    <c15:sqref>('8'!$F$6:$F$17,'8'!$F$19:$F$30,'8'!$F$32:$F$43)</c15:sqref>
                  </c15:fullRef>
                </c:ext>
              </c:extLst>
              <c:f>('8'!$F$6:$F$17,'8'!$F$20:$F$30,'8'!$F$32,'8'!$F$34:$F$43)</c:f>
              <c:numCache>
                <c:formatCode>#,##0</c:formatCode>
                <c:ptCount val="34"/>
                <c:pt idx="0">
                  <c:v>150</c:v>
                </c:pt>
                <c:pt idx="1">
                  <c:v>131</c:v>
                </c:pt>
                <c:pt idx="2">
                  <c:v>164</c:v>
                </c:pt>
                <c:pt idx="3">
                  <c:v>125</c:v>
                </c:pt>
                <c:pt idx="4">
                  <c:v>160</c:v>
                </c:pt>
                <c:pt idx="5">
                  <c:v>126</c:v>
                </c:pt>
                <c:pt idx="6">
                  <c:v>124</c:v>
                </c:pt>
                <c:pt idx="7">
                  <c:v>105</c:v>
                </c:pt>
                <c:pt idx="8">
                  <c:v>131</c:v>
                </c:pt>
                <c:pt idx="9">
                  <c:v>180</c:v>
                </c:pt>
                <c:pt idx="10">
                  <c:v>180</c:v>
                </c:pt>
                <c:pt idx="11">
                  <c:v>164</c:v>
                </c:pt>
                <c:pt idx="12">
                  <c:v>126</c:v>
                </c:pt>
                <c:pt idx="13">
                  <c:v>166</c:v>
                </c:pt>
                <c:pt idx="14">
                  <c:v>145</c:v>
                </c:pt>
                <c:pt idx="15">
                  <c:v>153</c:v>
                </c:pt>
                <c:pt idx="16">
                  <c:v>117</c:v>
                </c:pt>
                <c:pt idx="17">
                  <c:v>110</c:v>
                </c:pt>
                <c:pt idx="18">
                  <c:v>105</c:v>
                </c:pt>
                <c:pt idx="19">
                  <c:v>157</c:v>
                </c:pt>
                <c:pt idx="20">
                  <c:v>180</c:v>
                </c:pt>
                <c:pt idx="21">
                  <c:v>203</c:v>
                </c:pt>
                <c:pt idx="22">
                  <c:v>152</c:v>
                </c:pt>
                <c:pt idx="23">
                  <c:v>137</c:v>
                </c:pt>
                <c:pt idx="24">
                  <c:v>175</c:v>
                </c:pt>
                <c:pt idx="25">
                  <c:v>158</c:v>
                </c:pt>
                <c:pt idx="26">
                  <c:v>141</c:v>
                </c:pt>
                <c:pt idx="27">
                  <c:v>121</c:v>
                </c:pt>
                <c:pt idx="28">
                  <c:v>118</c:v>
                </c:pt>
                <c:pt idx="29">
                  <c:v>117</c:v>
                </c:pt>
                <c:pt idx="30">
                  <c:v>153</c:v>
                </c:pt>
                <c:pt idx="31">
                  <c:v>168</c:v>
                </c:pt>
                <c:pt idx="32">
                  <c:v>215</c:v>
                </c:pt>
                <c:pt idx="33">
                  <c:v>189</c:v>
                </c:pt>
              </c:numCache>
            </c:numRef>
          </c:val>
          <c:smooth val="0"/>
          <c:extLst>
            <c:ext xmlns:c16="http://schemas.microsoft.com/office/drawing/2014/chart" uri="{C3380CC4-5D6E-409C-BE32-E72D297353CC}">
              <c16:uniqueId val="{00000001-213A-4AD8-B68B-40D27E0AAFEC}"/>
            </c:ext>
          </c:extLst>
        </c:ser>
        <c:ser>
          <c:idx val="3"/>
          <c:order val="3"/>
          <c:tx>
            <c:strRef>
              <c:f>'6'!$H$5</c:f>
              <c:strCache>
                <c:ptCount val="1"/>
                <c:pt idx="0">
                  <c:v>5-10</c:v>
                </c:pt>
              </c:strCache>
            </c:strRef>
          </c:tx>
          <c:spPr>
            <a:ln w="28575" cap="rnd">
              <a:solidFill>
                <a:schemeClr val="accent4"/>
              </a:solidFill>
              <a:prstDash val="lgDash"/>
              <a:round/>
            </a:ln>
            <a:effectLst/>
          </c:spPr>
          <c:marker>
            <c:symbol val="none"/>
          </c:marker>
          <c:cat>
            <c:multiLvlStrRef>
              <c:extLst>
                <c:ext xmlns:c15="http://schemas.microsoft.com/office/drawing/2012/chart" uri="{02D57815-91ED-43cb-92C2-25804820EDAC}">
                  <c15:fullRef>
                    <c15:sqref>('8'!$B$6:$C$17,'8'!$B$19:$C$30,'8'!$B$32:$C$43)</c15:sqref>
                  </c15:fullRef>
                </c:ext>
              </c:extLst>
              <c:f>('8'!$B$6:$C$17,'8'!$B$20:$C$30,'8'!$B$32:$C$32,'8'!$B$34:$C$43)</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2</c:v>
                  </c:pt>
                  <c:pt idx="13">
                    <c:v>3</c:v>
                  </c:pt>
                  <c:pt idx="14">
                    <c:v>4</c:v>
                  </c:pt>
                  <c:pt idx="15">
                    <c:v>5</c:v>
                  </c:pt>
                  <c:pt idx="16">
                    <c:v>6</c:v>
                  </c:pt>
                  <c:pt idx="17">
                    <c:v>7</c:v>
                  </c:pt>
                  <c:pt idx="18">
                    <c:v>8</c:v>
                  </c:pt>
                  <c:pt idx="19">
                    <c:v>9</c:v>
                  </c:pt>
                  <c:pt idx="20">
                    <c:v>10</c:v>
                  </c:pt>
                  <c:pt idx="21">
                    <c:v>11</c:v>
                  </c:pt>
                  <c:pt idx="22">
                    <c:v>12</c:v>
                  </c:pt>
                  <c:pt idx="23">
                    <c:v>1</c:v>
                  </c:pt>
                  <c:pt idx="24">
                    <c:v>3</c:v>
                  </c:pt>
                  <c:pt idx="25">
                    <c:v>4</c:v>
                  </c:pt>
                  <c:pt idx="26">
                    <c:v>5</c:v>
                  </c:pt>
                  <c:pt idx="27">
                    <c:v>6</c:v>
                  </c:pt>
                  <c:pt idx="28">
                    <c:v>7</c:v>
                  </c:pt>
                  <c:pt idx="29">
                    <c:v>8</c:v>
                  </c:pt>
                  <c:pt idx="30">
                    <c:v>9</c:v>
                  </c:pt>
                  <c:pt idx="31">
                    <c:v>10</c:v>
                  </c:pt>
                  <c:pt idx="32">
                    <c:v>11</c:v>
                  </c:pt>
                  <c:pt idx="33">
                    <c:v>12</c:v>
                  </c:pt>
                </c:lvl>
                <c:lvl>
                  <c:pt idx="0">
                    <c:v>2017</c:v>
                  </c:pt>
                  <c:pt idx="23">
                    <c:v>2019</c:v>
                  </c:pt>
                </c:lvl>
              </c:multiLvlStrCache>
            </c:multiLvlStrRef>
          </c:cat>
          <c:val>
            <c:numRef>
              <c:extLst>
                <c:ext xmlns:c15="http://schemas.microsoft.com/office/drawing/2012/chart" uri="{02D57815-91ED-43cb-92C2-25804820EDAC}">
                  <c15:fullRef>
                    <c15:sqref>('8'!$H$6:$H$17,'8'!$H$19:$H$30,'8'!$H$32:$H$43)</c15:sqref>
                  </c15:fullRef>
                </c:ext>
              </c:extLst>
              <c:f>('8'!$H$6:$H$17,'8'!$H$20:$H$30,'8'!$H$32,'8'!$H$34:$H$43)</c:f>
              <c:numCache>
                <c:formatCode>#,##0</c:formatCode>
                <c:ptCount val="34"/>
                <c:pt idx="0">
                  <c:v>64</c:v>
                </c:pt>
                <c:pt idx="1">
                  <c:v>59</c:v>
                </c:pt>
                <c:pt idx="2">
                  <c:v>62</c:v>
                </c:pt>
                <c:pt idx="3">
                  <c:v>60</c:v>
                </c:pt>
                <c:pt idx="4">
                  <c:v>69</c:v>
                </c:pt>
                <c:pt idx="5">
                  <c:v>53</c:v>
                </c:pt>
                <c:pt idx="6">
                  <c:v>57</c:v>
                </c:pt>
                <c:pt idx="7">
                  <c:v>55</c:v>
                </c:pt>
                <c:pt idx="8">
                  <c:v>62</c:v>
                </c:pt>
                <c:pt idx="9">
                  <c:v>65</c:v>
                </c:pt>
                <c:pt idx="10">
                  <c:v>63</c:v>
                </c:pt>
                <c:pt idx="11">
                  <c:v>61</c:v>
                </c:pt>
                <c:pt idx="12">
                  <c:v>55</c:v>
                </c:pt>
                <c:pt idx="13">
                  <c:v>82</c:v>
                </c:pt>
                <c:pt idx="14">
                  <c:v>59</c:v>
                </c:pt>
                <c:pt idx="15">
                  <c:v>71</c:v>
                </c:pt>
                <c:pt idx="16">
                  <c:v>63</c:v>
                </c:pt>
                <c:pt idx="17">
                  <c:v>54</c:v>
                </c:pt>
                <c:pt idx="18">
                  <c:v>36</c:v>
                </c:pt>
                <c:pt idx="19">
                  <c:v>74</c:v>
                </c:pt>
                <c:pt idx="20">
                  <c:v>66</c:v>
                </c:pt>
                <c:pt idx="21">
                  <c:v>68</c:v>
                </c:pt>
                <c:pt idx="22">
                  <c:v>73</c:v>
                </c:pt>
                <c:pt idx="23">
                  <c:v>64</c:v>
                </c:pt>
                <c:pt idx="24">
                  <c:v>65</c:v>
                </c:pt>
                <c:pt idx="25">
                  <c:v>74</c:v>
                </c:pt>
                <c:pt idx="26">
                  <c:v>61</c:v>
                </c:pt>
                <c:pt idx="27">
                  <c:v>52</c:v>
                </c:pt>
                <c:pt idx="28">
                  <c:v>65</c:v>
                </c:pt>
                <c:pt idx="29">
                  <c:v>57</c:v>
                </c:pt>
                <c:pt idx="30">
                  <c:v>72</c:v>
                </c:pt>
                <c:pt idx="31">
                  <c:v>72</c:v>
                </c:pt>
                <c:pt idx="32">
                  <c:v>71</c:v>
                </c:pt>
                <c:pt idx="33">
                  <c:v>77</c:v>
                </c:pt>
              </c:numCache>
            </c:numRef>
          </c:val>
          <c:smooth val="0"/>
          <c:extLst>
            <c:ext xmlns:c16="http://schemas.microsoft.com/office/drawing/2014/chart" uri="{C3380CC4-5D6E-409C-BE32-E72D297353CC}">
              <c16:uniqueId val="{00000002-213A-4AD8-B68B-40D27E0AAFEC}"/>
            </c:ext>
          </c:extLst>
        </c:ser>
        <c:ser>
          <c:idx val="4"/>
          <c:order val="4"/>
          <c:tx>
            <c:strRef>
              <c:f>'6'!$J$5</c:f>
              <c:strCache>
                <c:ptCount val="1"/>
                <c:pt idx="0">
                  <c:v>11-15</c:v>
                </c:pt>
              </c:strCache>
            </c:strRef>
          </c:tx>
          <c:spPr>
            <a:ln w="28575" cap="rnd">
              <a:solidFill>
                <a:schemeClr val="accent5"/>
              </a:solidFill>
              <a:round/>
            </a:ln>
            <a:effectLst/>
          </c:spPr>
          <c:marker>
            <c:symbol val="none"/>
          </c:marker>
          <c:cat>
            <c:multiLvlStrRef>
              <c:extLst>
                <c:ext xmlns:c15="http://schemas.microsoft.com/office/drawing/2012/chart" uri="{02D57815-91ED-43cb-92C2-25804820EDAC}">
                  <c15:fullRef>
                    <c15:sqref>('8'!$B$6:$C$17,'8'!$B$19:$C$30,'8'!$B$32:$C$43)</c15:sqref>
                  </c15:fullRef>
                </c:ext>
              </c:extLst>
              <c:f>('8'!$B$6:$C$17,'8'!$B$20:$C$30,'8'!$B$32:$C$32,'8'!$B$34:$C$43)</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2</c:v>
                  </c:pt>
                  <c:pt idx="13">
                    <c:v>3</c:v>
                  </c:pt>
                  <c:pt idx="14">
                    <c:v>4</c:v>
                  </c:pt>
                  <c:pt idx="15">
                    <c:v>5</c:v>
                  </c:pt>
                  <c:pt idx="16">
                    <c:v>6</c:v>
                  </c:pt>
                  <c:pt idx="17">
                    <c:v>7</c:v>
                  </c:pt>
                  <c:pt idx="18">
                    <c:v>8</c:v>
                  </c:pt>
                  <c:pt idx="19">
                    <c:v>9</c:v>
                  </c:pt>
                  <c:pt idx="20">
                    <c:v>10</c:v>
                  </c:pt>
                  <c:pt idx="21">
                    <c:v>11</c:v>
                  </c:pt>
                  <c:pt idx="22">
                    <c:v>12</c:v>
                  </c:pt>
                  <c:pt idx="23">
                    <c:v>1</c:v>
                  </c:pt>
                  <c:pt idx="24">
                    <c:v>3</c:v>
                  </c:pt>
                  <c:pt idx="25">
                    <c:v>4</c:v>
                  </c:pt>
                  <c:pt idx="26">
                    <c:v>5</c:v>
                  </c:pt>
                  <c:pt idx="27">
                    <c:v>6</c:v>
                  </c:pt>
                  <c:pt idx="28">
                    <c:v>7</c:v>
                  </c:pt>
                  <c:pt idx="29">
                    <c:v>8</c:v>
                  </c:pt>
                  <c:pt idx="30">
                    <c:v>9</c:v>
                  </c:pt>
                  <c:pt idx="31">
                    <c:v>10</c:v>
                  </c:pt>
                  <c:pt idx="32">
                    <c:v>11</c:v>
                  </c:pt>
                  <c:pt idx="33">
                    <c:v>12</c:v>
                  </c:pt>
                </c:lvl>
                <c:lvl>
                  <c:pt idx="0">
                    <c:v>2017</c:v>
                  </c:pt>
                  <c:pt idx="23">
                    <c:v>2019</c:v>
                  </c:pt>
                </c:lvl>
              </c:multiLvlStrCache>
            </c:multiLvlStrRef>
          </c:cat>
          <c:val>
            <c:numRef>
              <c:extLst>
                <c:ext xmlns:c15="http://schemas.microsoft.com/office/drawing/2012/chart" uri="{02D57815-91ED-43cb-92C2-25804820EDAC}">
                  <c15:fullRef>
                    <c15:sqref>('8'!$J$6:$J$17,'8'!$J$19:$J$30,'8'!$J$32:$J$43)</c15:sqref>
                  </c15:fullRef>
                </c:ext>
              </c:extLst>
              <c:f>('8'!$J$6:$J$17,'8'!$J$20:$J$30,'8'!$J$32,'8'!$J$34:$J$43)</c:f>
              <c:numCache>
                <c:formatCode>#,##0</c:formatCode>
                <c:ptCount val="34"/>
                <c:pt idx="0">
                  <c:v>36</c:v>
                </c:pt>
                <c:pt idx="1">
                  <c:v>39</c:v>
                </c:pt>
                <c:pt idx="2">
                  <c:v>46</c:v>
                </c:pt>
                <c:pt idx="3">
                  <c:v>43</c:v>
                </c:pt>
                <c:pt idx="4">
                  <c:v>43</c:v>
                </c:pt>
                <c:pt idx="5">
                  <c:v>29</c:v>
                </c:pt>
                <c:pt idx="6">
                  <c:v>44</c:v>
                </c:pt>
                <c:pt idx="7">
                  <c:v>39</c:v>
                </c:pt>
                <c:pt idx="8">
                  <c:v>31</c:v>
                </c:pt>
                <c:pt idx="9">
                  <c:v>32</c:v>
                </c:pt>
                <c:pt idx="10">
                  <c:v>42</c:v>
                </c:pt>
                <c:pt idx="11">
                  <c:v>29</c:v>
                </c:pt>
                <c:pt idx="12">
                  <c:v>42</c:v>
                </c:pt>
                <c:pt idx="13">
                  <c:v>50</c:v>
                </c:pt>
                <c:pt idx="14">
                  <c:v>41</c:v>
                </c:pt>
                <c:pt idx="15">
                  <c:v>43</c:v>
                </c:pt>
                <c:pt idx="16">
                  <c:v>26</c:v>
                </c:pt>
                <c:pt idx="17">
                  <c:v>41</c:v>
                </c:pt>
                <c:pt idx="18">
                  <c:v>31</c:v>
                </c:pt>
                <c:pt idx="19">
                  <c:v>31</c:v>
                </c:pt>
                <c:pt idx="20">
                  <c:v>51</c:v>
                </c:pt>
                <c:pt idx="21">
                  <c:v>39</c:v>
                </c:pt>
                <c:pt idx="22">
                  <c:v>37</c:v>
                </c:pt>
                <c:pt idx="23">
                  <c:v>37</c:v>
                </c:pt>
                <c:pt idx="24">
                  <c:v>51</c:v>
                </c:pt>
                <c:pt idx="25">
                  <c:v>47</c:v>
                </c:pt>
                <c:pt idx="26">
                  <c:v>51</c:v>
                </c:pt>
                <c:pt idx="27">
                  <c:v>35</c:v>
                </c:pt>
                <c:pt idx="28">
                  <c:v>41</c:v>
                </c:pt>
                <c:pt idx="29">
                  <c:v>32</c:v>
                </c:pt>
                <c:pt idx="30">
                  <c:v>37</c:v>
                </c:pt>
                <c:pt idx="31">
                  <c:v>57</c:v>
                </c:pt>
                <c:pt idx="32">
                  <c:v>48</c:v>
                </c:pt>
                <c:pt idx="33">
                  <c:v>61</c:v>
                </c:pt>
              </c:numCache>
            </c:numRef>
          </c:val>
          <c:smooth val="0"/>
          <c:extLst>
            <c:ext xmlns:c16="http://schemas.microsoft.com/office/drawing/2014/chart" uri="{C3380CC4-5D6E-409C-BE32-E72D297353CC}">
              <c16:uniqueId val="{00000003-213A-4AD8-B68B-40D27E0AAFEC}"/>
            </c:ext>
          </c:extLst>
        </c:ser>
        <c:dLbls>
          <c:showLegendKey val="0"/>
          <c:showVal val="0"/>
          <c:showCatName val="0"/>
          <c:showSerName val="0"/>
          <c:showPercent val="0"/>
          <c:showBubbleSize val="0"/>
        </c:dLbls>
        <c:smooth val="0"/>
        <c:axId val="372036000"/>
        <c:axId val="372036392"/>
        <c:extLst>
          <c:ext xmlns:c15="http://schemas.microsoft.com/office/drawing/2012/chart" uri="{02D57815-91ED-43cb-92C2-25804820EDAC}">
            <c15:filteredLineSeries>
              <c15:ser>
                <c:idx val="0"/>
                <c:order val="0"/>
                <c:tx>
                  <c:strRef>
                    <c:extLst>
                      <c:ext uri="{02D57815-91ED-43cb-92C2-25804820EDAC}">
                        <c15:formulaRef>
                          <c15:sqref>'6'!$C$5</c15:sqref>
                        </c15:formulaRef>
                      </c:ext>
                    </c:extLst>
                    <c:strCache>
                      <c:ptCount val="1"/>
                      <c:pt idx="0">
                        <c:v>Month</c:v>
                      </c:pt>
                    </c:strCache>
                  </c:strRef>
                </c:tx>
                <c:spPr>
                  <a:ln w="28575" cap="rnd">
                    <a:solidFill>
                      <a:schemeClr val="accent1"/>
                    </a:solidFill>
                    <a:round/>
                  </a:ln>
                  <a:effectLst/>
                </c:spPr>
                <c:marker>
                  <c:symbol val="none"/>
                </c:marker>
                <c:cat>
                  <c:multiLvlStrRef>
                    <c:extLst>
                      <c:ext uri="{02D57815-91ED-43cb-92C2-25804820EDAC}">
                        <c15:fullRef>
                          <c15:sqref>('8'!$B$6:$C$17,'8'!$B$19:$C$30,'8'!$B$32:$C$43)</c15:sqref>
                        </c15:fullRef>
                        <c15:formulaRef>
                          <c15:sqref>('8'!$B$6:$C$17,'8'!$B$20:$C$30,'8'!$B$32:$C$32,'8'!$B$34:$C$43)</c15:sqref>
                        </c15:formulaRef>
                      </c:ext>
                    </c:extLst>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2</c:v>
                        </c:pt>
                        <c:pt idx="13">
                          <c:v>3</c:v>
                        </c:pt>
                        <c:pt idx="14">
                          <c:v>4</c:v>
                        </c:pt>
                        <c:pt idx="15">
                          <c:v>5</c:v>
                        </c:pt>
                        <c:pt idx="16">
                          <c:v>6</c:v>
                        </c:pt>
                        <c:pt idx="17">
                          <c:v>7</c:v>
                        </c:pt>
                        <c:pt idx="18">
                          <c:v>8</c:v>
                        </c:pt>
                        <c:pt idx="19">
                          <c:v>9</c:v>
                        </c:pt>
                        <c:pt idx="20">
                          <c:v>10</c:v>
                        </c:pt>
                        <c:pt idx="21">
                          <c:v>11</c:v>
                        </c:pt>
                        <c:pt idx="22">
                          <c:v>12</c:v>
                        </c:pt>
                        <c:pt idx="23">
                          <c:v>1</c:v>
                        </c:pt>
                        <c:pt idx="24">
                          <c:v>3</c:v>
                        </c:pt>
                        <c:pt idx="25">
                          <c:v>4</c:v>
                        </c:pt>
                        <c:pt idx="26">
                          <c:v>5</c:v>
                        </c:pt>
                        <c:pt idx="27">
                          <c:v>6</c:v>
                        </c:pt>
                        <c:pt idx="28">
                          <c:v>7</c:v>
                        </c:pt>
                        <c:pt idx="29">
                          <c:v>8</c:v>
                        </c:pt>
                        <c:pt idx="30">
                          <c:v>9</c:v>
                        </c:pt>
                        <c:pt idx="31">
                          <c:v>10</c:v>
                        </c:pt>
                        <c:pt idx="32">
                          <c:v>11</c:v>
                        </c:pt>
                        <c:pt idx="33">
                          <c:v>12</c:v>
                        </c:pt>
                      </c:lvl>
                      <c:lvl>
                        <c:pt idx="0">
                          <c:v>2017</c:v>
                        </c:pt>
                        <c:pt idx="23">
                          <c:v>2019</c:v>
                        </c:pt>
                      </c:lvl>
                    </c:multiLvlStrCache>
                  </c:multiLvlStrRef>
                </c:cat>
                <c:val>
                  <c:numRef>
                    <c:extLst>
                      <c:ext uri="{02D57815-91ED-43cb-92C2-25804820EDAC}">
                        <c15:fullRef>
                          <c15:sqref>'6'!$C$6:$C$45</c15:sqref>
                        </c15:fullRef>
                        <c15:formulaRef>
                          <c15:sqref>('6'!$C$6:$C$17,'6'!$C$19:$C$30,'6'!$C$32:$C$43)</c15:sqref>
                        </c15:formulaRef>
                      </c:ext>
                    </c:extLst>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213A-4AD8-B68B-40D27E0AAFEC}"/>
                  </c:ext>
                </c:extLst>
              </c15:ser>
            </c15:filteredLineSeries>
          </c:ext>
        </c:extLst>
      </c:lineChart>
      <c:catAx>
        <c:axId val="37203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Month</a:t>
                </a:r>
                <a:r>
                  <a:rPr lang="en-GB" baseline="0"/>
                  <a:t> and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2036392"/>
        <c:crosses val="autoZero"/>
        <c:auto val="1"/>
        <c:lblAlgn val="ctr"/>
        <c:lblOffset val="100"/>
        <c:tickMarkSkip val="1"/>
        <c:noMultiLvlLbl val="0"/>
      </c:catAx>
      <c:valAx>
        <c:axId val="372036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2036000"/>
        <c:crosses val="autoZero"/>
        <c:crossBetween val="between"/>
      </c:valAx>
      <c:spPr>
        <a:noFill/>
        <a:ln>
          <a:noFill/>
        </a:ln>
        <a:effectLst/>
      </c:spPr>
    </c:plotArea>
    <c:legend>
      <c:legendPos val="b"/>
      <c:layout>
        <c:manualLayout>
          <c:xMode val="edge"/>
          <c:yMode val="edge"/>
          <c:x val="0.37393960060494458"/>
          <c:y val="0.95202167141683314"/>
          <c:w val="0.34814882452815921"/>
          <c:h val="4.75395642795300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'12'!$B$5</c:f>
              <c:strCache>
                <c:ptCount val="1"/>
                <c:pt idx="0">
                  <c:v>&lt;1</c:v>
                </c:pt>
              </c:strCache>
            </c:strRef>
          </c:tx>
          <c:spPr>
            <a:pattFill prst="trellis">
              <a:fgClr>
                <a:schemeClr val="accent1"/>
              </a:fgClr>
              <a:bgClr>
                <a:schemeClr val="bg1"/>
              </a:bgClr>
            </a:pattFill>
            <a:ln>
              <a:noFill/>
            </a:ln>
            <a:effectLst/>
          </c:spPr>
          <c:invertIfNegative val="0"/>
          <c:cat>
            <c:strRef>
              <c:f>'12'!$A$6:$A$9</c:f>
              <c:strCache>
                <c:ptCount val="4"/>
                <c:pt idx="0">
                  <c:v>Planned - following surgery</c:v>
                </c:pt>
                <c:pt idx="1">
                  <c:v>Unplanned - following surgery</c:v>
                </c:pt>
                <c:pt idx="2">
                  <c:v>Planned - other</c:v>
                </c:pt>
                <c:pt idx="3">
                  <c:v>Unplanned - other</c:v>
                </c:pt>
              </c:strCache>
            </c:strRef>
          </c:cat>
          <c:val>
            <c:numRef>
              <c:f>'12'!$B$6:$B$9</c:f>
              <c:numCache>
                <c:formatCode>#,##0</c:formatCode>
                <c:ptCount val="4"/>
                <c:pt idx="0">
                  <c:v>7734</c:v>
                </c:pt>
                <c:pt idx="1">
                  <c:v>1060</c:v>
                </c:pt>
                <c:pt idx="2">
                  <c:v>1988</c:v>
                </c:pt>
                <c:pt idx="3">
                  <c:v>15390</c:v>
                </c:pt>
              </c:numCache>
            </c:numRef>
          </c:val>
          <c:extLst>
            <c:ext xmlns:c16="http://schemas.microsoft.com/office/drawing/2014/chart" uri="{C3380CC4-5D6E-409C-BE32-E72D297353CC}">
              <c16:uniqueId val="{00000000-BC20-45DA-B47A-2983BE11F8C6}"/>
            </c:ext>
          </c:extLst>
        </c:ser>
        <c:ser>
          <c:idx val="1"/>
          <c:order val="1"/>
          <c:tx>
            <c:strRef>
              <c:f>'12'!$D$5</c:f>
              <c:strCache>
                <c:ptCount val="1"/>
                <c:pt idx="0">
                  <c:v>1-4</c:v>
                </c:pt>
              </c:strCache>
            </c:strRef>
          </c:tx>
          <c:spPr>
            <a:pattFill prst="pct80">
              <a:fgClr>
                <a:schemeClr val="accent2"/>
              </a:fgClr>
              <a:bgClr>
                <a:schemeClr val="bg1"/>
              </a:bgClr>
            </a:pattFill>
            <a:ln>
              <a:noFill/>
            </a:ln>
            <a:effectLst/>
          </c:spPr>
          <c:invertIfNegative val="0"/>
          <c:cat>
            <c:strRef>
              <c:f>'12'!$A$6:$A$9</c:f>
              <c:strCache>
                <c:ptCount val="4"/>
                <c:pt idx="0">
                  <c:v>Planned - following surgery</c:v>
                </c:pt>
                <c:pt idx="1">
                  <c:v>Unplanned - following surgery</c:v>
                </c:pt>
                <c:pt idx="2">
                  <c:v>Planned - other</c:v>
                </c:pt>
                <c:pt idx="3">
                  <c:v>Unplanned - other</c:v>
                </c:pt>
              </c:strCache>
            </c:strRef>
          </c:cat>
          <c:val>
            <c:numRef>
              <c:f>'12'!$D$6:$D$9</c:f>
              <c:numCache>
                <c:formatCode>#,##0</c:formatCode>
                <c:ptCount val="4"/>
                <c:pt idx="0">
                  <c:v>5506</c:v>
                </c:pt>
                <c:pt idx="1">
                  <c:v>908</c:v>
                </c:pt>
                <c:pt idx="2">
                  <c:v>692</c:v>
                </c:pt>
                <c:pt idx="3">
                  <c:v>8653</c:v>
                </c:pt>
              </c:numCache>
            </c:numRef>
          </c:val>
          <c:extLst>
            <c:ext xmlns:c16="http://schemas.microsoft.com/office/drawing/2014/chart" uri="{C3380CC4-5D6E-409C-BE32-E72D297353CC}">
              <c16:uniqueId val="{00000001-BC20-45DA-B47A-2983BE11F8C6}"/>
            </c:ext>
          </c:extLst>
        </c:ser>
        <c:ser>
          <c:idx val="2"/>
          <c:order val="2"/>
          <c:tx>
            <c:strRef>
              <c:f>'12'!$F$5</c:f>
              <c:strCache>
                <c:ptCount val="1"/>
                <c:pt idx="0">
                  <c:v>5-10</c:v>
                </c:pt>
              </c:strCache>
            </c:strRef>
          </c:tx>
          <c:spPr>
            <a:pattFill prst="smCheck">
              <a:fgClr>
                <a:schemeClr val="accent3"/>
              </a:fgClr>
              <a:bgClr>
                <a:schemeClr val="bg1"/>
              </a:bgClr>
            </a:pattFill>
            <a:ln>
              <a:noFill/>
            </a:ln>
            <a:effectLst/>
          </c:spPr>
          <c:invertIfNegative val="0"/>
          <c:cat>
            <c:strRef>
              <c:f>'12'!$A$6:$A$9</c:f>
              <c:strCache>
                <c:ptCount val="4"/>
                <c:pt idx="0">
                  <c:v>Planned - following surgery</c:v>
                </c:pt>
                <c:pt idx="1">
                  <c:v>Unplanned - following surgery</c:v>
                </c:pt>
                <c:pt idx="2">
                  <c:v>Planned - other</c:v>
                </c:pt>
                <c:pt idx="3">
                  <c:v>Unplanned - other</c:v>
                </c:pt>
              </c:strCache>
            </c:strRef>
          </c:cat>
          <c:val>
            <c:numRef>
              <c:f>'12'!$F$6:$F$9</c:f>
              <c:numCache>
                <c:formatCode>#,##0</c:formatCode>
                <c:ptCount val="4"/>
                <c:pt idx="0">
                  <c:v>3561</c:v>
                </c:pt>
                <c:pt idx="1">
                  <c:v>576</c:v>
                </c:pt>
                <c:pt idx="2">
                  <c:v>540</c:v>
                </c:pt>
                <c:pt idx="3">
                  <c:v>4941</c:v>
                </c:pt>
              </c:numCache>
            </c:numRef>
          </c:val>
          <c:extLst>
            <c:ext xmlns:c16="http://schemas.microsoft.com/office/drawing/2014/chart" uri="{C3380CC4-5D6E-409C-BE32-E72D297353CC}">
              <c16:uniqueId val="{00000002-BC20-45DA-B47A-2983BE11F8C6}"/>
            </c:ext>
          </c:extLst>
        </c:ser>
        <c:ser>
          <c:idx val="3"/>
          <c:order val="3"/>
          <c:tx>
            <c:strRef>
              <c:f>'12'!$H$5</c:f>
              <c:strCache>
                <c:ptCount val="1"/>
                <c:pt idx="0">
                  <c:v>11-15</c:v>
                </c:pt>
              </c:strCache>
            </c:strRef>
          </c:tx>
          <c:spPr>
            <a:pattFill prst="smGrid">
              <a:fgClr>
                <a:schemeClr val="accent4"/>
              </a:fgClr>
              <a:bgClr>
                <a:schemeClr val="bg1"/>
              </a:bgClr>
            </a:pattFill>
            <a:ln>
              <a:noFill/>
            </a:ln>
            <a:effectLst/>
          </c:spPr>
          <c:invertIfNegative val="0"/>
          <c:cat>
            <c:strRef>
              <c:f>'12'!$A$6:$A$9</c:f>
              <c:strCache>
                <c:ptCount val="4"/>
                <c:pt idx="0">
                  <c:v>Planned - following surgery</c:v>
                </c:pt>
                <c:pt idx="1">
                  <c:v>Unplanned - following surgery</c:v>
                </c:pt>
                <c:pt idx="2">
                  <c:v>Planned - other</c:v>
                </c:pt>
                <c:pt idx="3">
                  <c:v>Unplanned - other</c:v>
                </c:pt>
              </c:strCache>
            </c:strRef>
          </c:cat>
          <c:val>
            <c:numRef>
              <c:f>'12'!$H$6:$H$9</c:f>
              <c:numCache>
                <c:formatCode>#,##0</c:formatCode>
                <c:ptCount val="4"/>
                <c:pt idx="0">
                  <c:v>3547</c:v>
                </c:pt>
                <c:pt idx="1">
                  <c:v>555</c:v>
                </c:pt>
                <c:pt idx="2">
                  <c:v>558</c:v>
                </c:pt>
                <c:pt idx="3">
                  <c:v>4210</c:v>
                </c:pt>
              </c:numCache>
            </c:numRef>
          </c:val>
          <c:extLst>
            <c:ext xmlns:c16="http://schemas.microsoft.com/office/drawing/2014/chart" uri="{C3380CC4-5D6E-409C-BE32-E72D297353CC}">
              <c16:uniqueId val="{00000003-BC20-45DA-B47A-2983BE11F8C6}"/>
            </c:ext>
          </c:extLst>
        </c:ser>
        <c:dLbls>
          <c:showLegendKey val="0"/>
          <c:showVal val="0"/>
          <c:showCatName val="0"/>
          <c:showSerName val="0"/>
          <c:showPercent val="0"/>
          <c:showBubbleSize val="0"/>
        </c:dLbls>
        <c:gapWidth val="219"/>
        <c:overlap val="-27"/>
        <c:axId val="370776152"/>
        <c:axId val="370776544"/>
      </c:barChart>
      <c:catAx>
        <c:axId val="370776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Admission type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776544"/>
        <c:crosses val="autoZero"/>
        <c:auto val="1"/>
        <c:lblAlgn val="ctr"/>
        <c:lblOffset val="100"/>
        <c:noMultiLvlLbl val="0"/>
      </c:catAx>
      <c:valAx>
        <c:axId val="37077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776152"/>
        <c:crosses val="autoZero"/>
        <c:crossBetween val="between"/>
      </c:valAx>
      <c:spPr>
        <a:noFill/>
        <a:ln>
          <a:noFill/>
        </a:ln>
        <a:effectLst/>
      </c:spPr>
    </c:plotArea>
    <c:legend>
      <c:legendPos val="b"/>
      <c:layout>
        <c:manualLayout>
          <c:xMode val="edge"/>
          <c:yMode val="edge"/>
          <c:x val="0.44397034069295793"/>
          <c:y val="0.91416862764746565"/>
          <c:w val="0.16991902245154553"/>
          <c:h val="6.06662777258340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'Fig13'!$B$7</c:f>
              <c:strCache>
                <c:ptCount val="1"/>
                <c:pt idx="0">
                  <c:v>Planned - following surgery </c:v>
                </c:pt>
              </c:strCache>
            </c:strRef>
          </c:tx>
          <c:spPr>
            <a:pattFill prst="pct80">
              <a:fgClr>
                <a:schemeClr val="accent1"/>
              </a:fgClr>
              <a:bgClr>
                <a:schemeClr val="bg1"/>
              </a:bgClr>
            </a:pattFill>
            <a:ln>
              <a:noFill/>
            </a:ln>
            <a:effectLst/>
          </c:spPr>
          <c:invertIfNegative val="0"/>
          <c:cat>
            <c:strRef>
              <c:f>'Fig13'!$A$8:$A$40</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'Fig13'!$B$8:$B$40</c:f>
              <c:numCache>
                <c:formatCode>General</c:formatCode>
                <c:ptCount val="33"/>
                <c:pt idx="0">
                  <c:v>474</c:v>
                </c:pt>
                <c:pt idx="1">
                  <c:v>475</c:v>
                </c:pt>
                <c:pt idx="2">
                  <c:v>670</c:v>
                </c:pt>
                <c:pt idx="3">
                  <c:v>701</c:v>
                </c:pt>
                <c:pt idx="4">
                  <c:v>1547</c:v>
                </c:pt>
                <c:pt idx="5">
                  <c:v>1210</c:v>
                </c:pt>
                <c:pt idx="6">
                  <c:v>383</c:v>
                </c:pt>
                <c:pt idx="7">
                  <c:v>1111</c:v>
                </c:pt>
                <c:pt idx="8">
                  <c:v>550</c:v>
                </c:pt>
                <c:pt idx="9">
                  <c:v>452</c:v>
                </c:pt>
                <c:pt idx="10">
                  <c:v>90</c:v>
                </c:pt>
                <c:pt idx="11">
                  <c:v>408</c:v>
                </c:pt>
                <c:pt idx="12">
                  <c:v>941</c:v>
                </c:pt>
                <c:pt idx="13">
                  <c:v>827</c:v>
                </c:pt>
                <c:pt idx="14">
                  <c:v>1270</c:v>
                </c:pt>
                <c:pt idx="15">
                  <c:v>584</c:v>
                </c:pt>
                <c:pt idx="16">
                  <c:v>941</c:v>
                </c:pt>
                <c:pt idx="17">
                  <c:v>90</c:v>
                </c:pt>
                <c:pt idx="18">
                  <c:v>474</c:v>
                </c:pt>
                <c:pt idx="19">
                  <c:v>91</c:v>
                </c:pt>
                <c:pt idx="20">
                  <c:v>1246</c:v>
                </c:pt>
                <c:pt idx="21">
                  <c:v>856</c:v>
                </c:pt>
                <c:pt idx="22">
                  <c:v>647</c:v>
                </c:pt>
                <c:pt idx="23">
                  <c:v>183</c:v>
                </c:pt>
                <c:pt idx="24">
                  <c:v>465</c:v>
                </c:pt>
                <c:pt idx="25">
                  <c:v>126</c:v>
                </c:pt>
                <c:pt idx="26">
                  <c:v>1131</c:v>
                </c:pt>
                <c:pt idx="27">
                  <c:v>395</c:v>
                </c:pt>
                <c:pt idx="28">
                  <c:v>1179</c:v>
                </c:pt>
                <c:pt idx="29">
                  <c:v>288</c:v>
                </c:pt>
                <c:pt idx="30">
                  <c:v>380</c:v>
                </c:pt>
                <c:pt idx="31">
                  <c:v>163</c:v>
                </c:pt>
                <c:pt idx="32">
                  <c:v>20348</c:v>
                </c:pt>
              </c:numCache>
            </c:numRef>
          </c:val>
          <c:extLst>
            <c:ext xmlns:c16="http://schemas.microsoft.com/office/drawing/2014/chart" uri="{C3380CC4-5D6E-409C-BE32-E72D297353CC}">
              <c16:uniqueId val="{00000000-D2F5-4AFE-8D7B-6688C2C6862D}"/>
            </c:ext>
          </c:extLst>
        </c:ser>
        <c:ser>
          <c:idx val="1"/>
          <c:order val="1"/>
          <c:tx>
            <c:strRef>
              <c:f>'Fig13'!$C$7</c:f>
              <c:strCache>
                <c:ptCount val="1"/>
                <c:pt idx="0">
                  <c:v>Unplanned - following surgery </c:v>
                </c:pt>
              </c:strCache>
            </c:strRef>
          </c:tx>
          <c:spPr>
            <a:pattFill prst="smCheck">
              <a:fgClr>
                <a:schemeClr val="accent2"/>
              </a:fgClr>
              <a:bgClr>
                <a:schemeClr val="bg1"/>
              </a:bgClr>
            </a:pattFill>
            <a:ln>
              <a:noFill/>
            </a:ln>
            <a:effectLst/>
          </c:spPr>
          <c:invertIfNegative val="0"/>
          <c:cat>
            <c:strRef>
              <c:f>'Fig13'!$A$8:$A$40</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'Fig13'!$C$8:$C$40</c:f>
              <c:numCache>
                <c:formatCode>General</c:formatCode>
                <c:ptCount val="33"/>
                <c:pt idx="0">
                  <c:v>131</c:v>
                </c:pt>
                <c:pt idx="1">
                  <c:v>41</c:v>
                </c:pt>
                <c:pt idx="2">
                  <c:v>250</c:v>
                </c:pt>
                <c:pt idx="3">
                  <c:v>145</c:v>
                </c:pt>
                <c:pt idx="4">
                  <c:v>17</c:v>
                </c:pt>
                <c:pt idx="5">
                  <c:v>143</c:v>
                </c:pt>
                <c:pt idx="6">
                  <c:v>128</c:v>
                </c:pt>
                <c:pt idx="7">
                  <c:v>152</c:v>
                </c:pt>
                <c:pt idx="8">
                  <c:v>15</c:v>
                </c:pt>
                <c:pt idx="9">
                  <c:v>209</c:v>
                </c:pt>
                <c:pt idx="10">
                  <c:v>24</c:v>
                </c:pt>
                <c:pt idx="11">
                  <c:v>127</c:v>
                </c:pt>
                <c:pt idx="12">
                  <c:v>42</c:v>
                </c:pt>
                <c:pt idx="13">
                  <c:v>7</c:v>
                </c:pt>
                <c:pt idx="14">
                  <c:v>70</c:v>
                </c:pt>
                <c:pt idx="15">
                  <c:v>164</c:v>
                </c:pt>
                <c:pt idx="16">
                  <c:v>103</c:v>
                </c:pt>
                <c:pt idx="17">
                  <c:v>33</c:v>
                </c:pt>
                <c:pt idx="18">
                  <c:v>96</c:v>
                </c:pt>
                <c:pt idx="19">
                  <c:v>33</c:v>
                </c:pt>
                <c:pt idx="20">
                  <c:v>306</c:v>
                </c:pt>
                <c:pt idx="21">
                  <c:v>122</c:v>
                </c:pt>
                <c:pt idx="22">
                  <c:v>14</c:v>
                </c:pt>
                <c:pt idx="23">
                  <c:v>62</c:v>
                </c:pt>
                <c:pt idx="24">
                  <c:v>111</c:v>
                </c:pt>
                <c:pt idx="25">
                  <c:v>73</c:v>
                </c:pt>
                <c:pt idx="26">
                  <c:v>123</c:v>
                </c:pt>
                <c:pt idx="27">
                  <c:v>127</c:v>
                </c:pt>
                <c:pt idx="28">
                  <c:v>156</c:v>
                </c:pt>
                <c:pt idx="29">
                  <c:v>64</c:v>
                </c:pt>
                <c:pt idx="30">
                  <c:v>1</c:v>
                </c:pt>
                <c:pt idx="31">
                  <c:v>10</c:v>
                </c:pt>
                <c:pt idx="32">
                  <c:v>3099</c:v>
                </c:pt>
              </c:numCache>
            </c:numRef>
          </c:val>
          <c:extLst>
            <c:ext xmlns:c16="http://schemas.microsoft.com/office/drawing/2014/chart" uri="{C3380CC4-5D6E-409C-BE32-E72D297353CC}">
              <c16:uniqueId val="{00000001-D2F5-4AFE-8D7B-6688C2C6862D}"/>
            </c:ext>
          </c:extLst>
        </c:ser>
        <c:ser>
          <c:idx val="2"/>
          <c:order val="2"/>
          <c:tx>
            <c:strRef>
              <c:f>'Fig13'!$D$7</c:f>
              <c:strCache>
                <c:ptCount val="1"/>
                <c:pt idx="0">
                  <c:v>Planned - other </c:v>
                </c:pt>
              </c:strCache>
            </c:strRef>
          </c:tx>
          <c:spPr>
            <a:pattFill prst="pct50">
              <a:fgClr>
                <a:schemeClr val="accent3"/>
              </a:fgClr>
              <a:bgClr>
                <a:schemeClr val="bg1"/>
              </a:bgClr>
            </a:pattFill>
            <a:ln>
              <a:noFill/>
            </a:ln>
            <a:effectLst/>
          </c:spPr>
          <c:invertIfNegative val="0"/>
          <c:cat>
            <c:strRef>
              <c:f>'Fig13'!$A$8:$A$40</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'Fig13'!$D$8:$D$40</c:f>
              <c:numCache>
                <c:formatCode>General</c:formatCode>
                <c:ptCount val="33"/>
                <c:pt idx="0">
                  <c:v>205</c:v>
                </c:pt>
                <c:pt idx="1">
                  <c:v>11</c:v>
                </c:pt>
                <c:pt idx="2">
                  <c:v>31</c:v>
                </c:pt>
                <c:pt idx="3">
                  <c:v>525</c:v>
                </c:pt>
                <c:pt idx="4">
                  <c:v>191</c:v>
                </c:pt>
                <c:pt idx="5">
                  <c:v>187</c:v>
                </c:pt>
                <c:pt idx="6">
                  <c:v>157</c:v>
                </c:pt>
                <c:pt idx="7">
                  <c:v>42</c:v>
                </c:pt>
                <c:pt idx="8">
                  <c:v>144</c:v>
                </c:pt>
                <c:pt idx="9">
                  <c:v>84</c:v>
                </c:pt>
                <c:pt idx="10">
                  <c:v>21</c:v>
                </c:pt>
                <c:pt idx="11">
                  <c:v>93</c:v>
                </c:pt>
                <c:pt idx="12">
                  <c:v>100</c:v>
                </c:pt>
                <c:pt idx="13">
                  <c:v>72</c:v>
                </c:pt>
                <c:pt idx="14">
                  <c:v>89</c:v>
                </c:pt>
                <c:pt idx="15">
                  <c:v>69</c:v>
                </c:pt>
                <c:pt idx="16">
                  <c:v>65</c:v>
                </c:pt>
                <c:pt idx="17">
                  <c:v>36</c:v>
                </c:pt>
                <c:pt idx="18">
                  <c:v>49</c:v>
                </c:pt>
                <c:pt idx="19">
                  <c:v>23</c:v>
                </c:pt>
                <c:pt idx="20">
                  <c:v>204</c:v>
                </c:pt>
                <c:pt idx="21">
                  <c:v>30</c:v>
                </c:pt>
                <c:pt idx="22">
                  <c:v>222</c:v>
                </c:pt>
                <c:pt idx="23">
                  <c:v>92</c:v>
                </c:pt>
                <c:pt idx="24">
                  <c:v>45</c:v>
                </c:pt>
                <c:pt idx="25">
                  <c:v>26</c:v>
                </c:pt>
                <c:pt idx="26">
                  <c:v>149</c:v>
                </c:pt>
                <c:pt idx="27">
                  <c:v>46</c:v>
                </c:pt>
                <c:pt idx="28">
                  <c:v>206</c:v>
                </c:pt>
                <c:pt idx="29">
                  <c:v>33</c:v>
                </c:pt>
                <c:pt idx="30">
                  <c:v>487</c:v>
                </c:pt>
                <c:pt idx="31">
                  <c:v>44</c:v>
                </c:pt>
                <c:pt idx="32">
                  <c:v>3778</c:v>
                </c:pt>
              </c:numCache>
            </c:numRef>
          </c:val>
          <c:extLst>
            <c:ext xmlns:c16="http://schemas.microsoft.com/office/drawing/2014/chart" uri="{C3380CC4-5D6E-409C-BE32-E72D297353CC}">
              <c16:uniqueId val="{00000002-D2F5-4AFE-8D7B-6688C2C6862D}"/>
            </c:ext>
          </c:extLst>
        </c:ser>
        <c:ser>
          <c:idx val="3"/>
          <c:order val="3"/>
          <c:tx>
            <c:strRef>
              <c:f>'Fig13'!$E$7</c:f>
              <c:strCache>
                <c:ptCount val="1"/>
                <c:pt idx="0">
                  <c:v>Unplanned - other </c:v>
                </c:pt>
              </c:strCache>
            </c:strRef>
          </c:tx>
          <c:spPr>
            <a:solidFill>
              <a:schemeClr val="accent4"/>
            </a:solidFill>
            <a:ln>
              <a:noFill/>
            </a:ln>
            <a:effectLst/>
          </c:spPr>
          <c:invertIfNegative val="0"/>
          <c:cat>
            <c:strRef>
              <c:f>'Fig13'!$A$8:$A$40</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'Fig13'!$E$8:$E$40</c:f>
              <c:numCache>
                <c:formatCode>General</c:formatCode>
                <c:ptCount val="33"/>
                <c:pt idx="0">
                  <c:v>1089</c:v>
                </c:pt>
                <c:pt idx="1">
                  <c:v>965</c:v>
                </c:pt>
                <c:pt idx="2">
                  <c:v>1776</c:v>
                </c:pt>
                <c:pt idx="3">
                  <c:v>1643</c:v>
                </c:pt>
                <c:pt idx="4">
                  <c:v>514</c:v>
                </c:pt>
                <c:pt idx="5">
                  <c:v>1708</c:v>
                </c:pt>
                <c:pt idx="6">
                  <c:v>972</c:v>
                </c:pt>
                <c:pt idx="7">
                  <c:v>826</c:v>
                </c:pt>
                <c:pt idx="8">
                  <c:v>206</c:v>
                </c:pt>
                <c:pt idx="9">
                  <c:v>1162</c:v>
                </c:pt>
                <c:pt idx="10">
                  <c:v>761</c:v>
                </c:pt>
                <c:pt idx="11">
                  <c:v>1214</c:v>
                </c:pt>
                <c:pt idx="12">
                  <c:v>1169</c:v>
                </c:pt>
                <c:pt idx="13">
                  <c:v>749</c:v>
                </c:pt>
                <c:pt idx="14">
                  <c:v>1482</c:v>
                </c:pt>
                <c:pt idx="15">
                  <c:v>1378</c:v>
                </c:pt>
                <c:pt idx="16">
                  <c:v>1485</c:v>
                </c:pt>
                <c:pt idx="17">
                  <c:v>782</c:v>
                </c:pt>
                <c:pt idx="18">
                  <c:v>1103</c:v>
                </c:pt>
                <c:pt idx="19">
                  <c:v>892</c:v>
                </c:pt>
                <c:pt idx="20">
                  <c:v>2099</c:v>
                </c:pt>
                <c:pt idx="21">
                  <c:v>1179</c:v>
                </c:pt>
                <c:pt idx="22">
                  <c:v>373</c:v>
                </c:pt>
                <c:pt idx="23">
                  <c:v>841</c:v>
                </c:pt>
                <c:pt idx="24">
                  <c:v>1170</c:v>
                </c:pt>
                <c:pt idx="25">
                  <c:v>890</c:v>
                </c:pt>
                <c:pt idx="26">
                  <c:v>1244</c:v>
                </c:pt>
                <c:pt idx="27">
                  <c:v>947</c:v>
                </c:pt>
                <c:pt idx="28">
                  <c:v>1533</c:v>
                </c:pt>
                <c:pt idx="29">
                  <c:v>948</c:v>
                </c:pt>
                <c:pt idx="30">
                  <c:v>43</c:v>
                </c:pt>
                <c:pt idx="31">
                  <c:v>51</c:v>
                </c:pt>
                <c:pt idx="32">
                  <c:v>33194</c:v>
                </c:pt>
              </c:numCache>
            </c:numRef>
          </c:val>
          <c:extLst>
            <c:ext xmlns:c16="http://schemas.microsoft.com/office/drawing/2014/chart" uri="{C3380CC4-5D6E-409C-BE32-E72D297353CC}">
              <c16:uniqueId val="{00000003-D2F5-4AFE-8D7B-6688C2C6862D}"/>
            </c:ext>
          </c:extLst>
        </c:ser>
        <c:dLbls>
          <c:showLegendKey val="0"/>
          <c:showVal val="0"/>
          <c:showCatName val="0"/>
          <c:showSerName val="0"/>
          <c:showPercent val="0"/>
          <c:showBubbleSize val="0"/>
        </c:dLbls>
        <c:gapWidth val="150"/>
        <c:overlap val="100"/>
        <c:axId val="370777720"/>
        <c:axId val="370778112"/>
      </c:barChart>
      <c:catAx>
        <c:axId val="370777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778112"/>
        <c:crosses val="autoZero"/>
        <c:auto val="1"/>
        <c:lblAlgn val="ctr"/>
        <c:lblOffset val="100"/>
        <c:noMultiLvlLbl val="0"/>
      </c:catAx>
      <c:valAx>
        <c:axId val="3707781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077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'Fig14'!$B$6</c:f>
              <c:strCache>
                <c:ptCount val="1"/>
                <c:pt idx="0">
                  <c:v>Same hospital </c:v>
                </c:pt>
              </c:strCache>
            </c:strRef>
          </c:tx>
          <c:spPr>
            <a:pattFill prst="pct80">
              <a:fgClr>
                <a:schemeClr val="accent1"/>
              </a:fgClr>
              <a:bgClr>
                <a:schemeClr val="bg1"/>
              </a:bgClr>
            </a:pattFill>
            <a:ln>
              <a:noFill/>
            </a:ln>
            <a:effectLst/>
          </c:spPr>
          <c:invertIfNegative val="0"/>
          <c:cat>
            <c:strRef>
              <c:f>'Fig14'!$A$7:$A$39</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'Fig14'!$B$7:$B$39</c:f>
              <c:numCache>
                <c:formatCode>General</c:formatCode>
                <c:ptCount val="33"/>
                <c:pt idx="0">
                  <c:v>575</c:v>
                </c:pt>
                <c:pt idx="1">
                  <c:v>532</c:v>
                </c:pt>
                <c:pt idx="2">
                  <c:v>1196</c:v>
                </c:pt>
                <c:pt idx="3">
                  <c:v>352</c:v>
                </c:pt>
                <c:pt idx="4">
                  <c:v>212</c:v>
                </c:pt>
                <c:pt idx="5">
                  <c:v>486</c:v>
                </c:pt>
                <c:pt idx="6">
                  <c:v>489</c:v>
                </c:pt>
                <c:pt idx="7">
                  <c:v>467</c:v>
                </c:pt>
                <c:pt idx="8">
                  <c:v>126</c:v>
                </c:pt>
                <c:pt idx="9">
                  <c:v>521</c:v>
                </c:pt>
                <c:pt idx="10">
                  <c:v>256</c:v>
                </c:pt>
                <c:pt idx="11">
                  <c:v>785</c:v>
                </c:pt>
                <c:pt idx="12">
                  <c:v>679</c:v>
                </c:pt>
                <c:pt idx="13">
                  <c:v>190</c:v>
                </c:pt>
                <c:pt idx="14">
                  <c:v>622</c:v>
                </c:pt>
                <c:pt idx="15">
                  <c:v>837</c:v>
                </c:pt>
                <c:pt idx="16">
                  <c:v>481</c:v>
                </c:pt>
                <c:pt idx="17">
                  <c:v>755</c:v>
                </c:pt>
                <c:pt idx="18">
                  <c:v>479</c:v>
                </c:pt>
                <c:pt idx="19">
                  <c:v>287</c:v>
                </c:pt>
                <c:pt idx="20">
                  <c:v>1358</c:v>
                </c:pt>
                <c:pt idx="21">
                  <c:v>535</c:v>
                </c:pt>
                <c:pt idx="22">
                  <c:v>118</c:v>
                </c:pt>
                <c:pt idx="23">
                  <c:v>700</c:v>
                </c:pt>
                <c:pt idx="24">
                  <c:v>803</c:v>
                </c:pt>
                <c:pt idx="25">
                  <c:v>539</c:v>
                </c:pt>
                <c:pt idx="26">
                  <c:v>894</c:v>
                </c:pt>
                <c:pt idx="27">
                  <c:v>468</c:v>
                </c:pt>
                <c:pt idx="28">
                  <c:v>961</c:v>
                </c:pt>
                <c:pt idx="29">
                  <c:v>364</c:v>
                </c:pt>
                <c:pt idx="30">
                  <c:v>31</c:v>
                </c:pt>
                <c:pt idx="31">
                  <c:v>42</c:v>
                </c:pt>
                <c:pt idx="32">
                  <c:v>17140</c:v>
                </c:pt>
              </c:numCache>
            </c:numRef>
          </c:val>
          <c:extLst>
            <c:ext xmlns:c16="http://schemas.microsoft.com/office/drawing/2014/chart" uri="{C3380CC4-5D6E-409C-BE32-E72D297353CC}">
              <c16:uniqueId val="{00000000-E0C7-470A-87A8-E6494148125E}"/>
            </c:ext>
          </c:extLst>
        </c:ser>
        <c:ser>
          <c:idx val="1"/>
          <c:order val="1"/>
          <c:tx>
            <c:strRef>
              <c:f>'Fig14'!$C$6</c:f>
              <c:strCache>
                <c:ptCount val="1"/>
                <c:pt idx="0">
                  <c:v>Other hospital </c:v>
                </c:pt>
              </c:strCache>
            </c:strRef>
          </c:tx>
          <c:spPr>
            <a:pattFill prst="smCheck">
              <a:fgClr>
                <a:schemeClr val="accent2"/>
              </a:fgClr>
              <a:bgClr>
                <a:schemeClr val="bg1"/>
              </a:bgClr>
            </a:pattFill>
            <a:ln>
              <a:noFill/>
            </a:ln>
            <a:effectLst/>
          </c:spPr>
          <c:invertIfNegative val="0"/>
          <c:cat>
            <c:strRef>
              <c:f>'Fig14'!$A$7:$A$39</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'Fig14'!$C$7:$C$39</c:f>
              <c:numCache>
                <c:formatCode>General</c:formatCode>
                <c:ptCount val="33"/>
                <c:pt idx="0">
                  <c:v>506</c:v>
                </c:pt>
                <c:pt idx="1">
                  <c:v>433</c:v>
                </c:pt>
                <c:pt idx="2">
                  <c:v>578</c:v>
                </c:pt>
                <c:pt idx="3">
                  <c:v>1287</c:v>
                </c:pt>
                <c:pt idx="4">
                  <c:v>293</c:v>
                </c:pt>
                <c:pt idx="5">
                  <c:v>1222</c:v>
                </c:pt>
                <c:pt idx="6">
                  <c:v>424</c:v>
                </c:pt>
                <c:pt idx="7">
                  <c:v>358</c:v>
                </c:pt>
                <c:pt idx="8">
                  <c:v>80</c:v>
                </c:pt>
                <c:pt idx="9">
                  <c:v>640</c:v>
                </c:pt>
                <c:pt idx="10">
                  <c:v>503</c:v>
                </c:pt>
                <c:pt idx="11">
                  <c:v>428</c:v>
                </c:pt>
                <c:pt idx="12">
                  <c:v>488</c:v>
                </c:pt>
                <c:pt idx="13">
                  <c:v>548</c:v>
                </c:pt>
                <c:pt idx="14">
                  <c:v>858</c:v>
                </c:pt>
                <c:pt idx="15">
                  <c:v>533</c:v>
                </c:pt>
                <c:pt idx="16">
                  <c:v>1003</c:v>
                </c:pt>
                <c:pt idx="17">
                  <c:v>24</c:v>
                </c:pt>
                <c:pt idx="18">
                  <c:v>624</c:v>
                </c:pt>
                <c:pt idx="19">
                  <c:v>605</c:v>
                </c:pt>
                <c:pt idx="20">
                  <c:v>740</c:v>
                </c:pt>
                <c:pt idx="21">
                  <c:v>643</c:v>
                </c:pt>
                <c:pt idx="22">
                  <c:v>251</c:v>
                </c:pt>
                <c:pt idx="23">
                  <c:v>136</c:v>
                </c:pt>
                <c:pt idx="24">
                  <c:v>366</c:v>
                </c:pt>
                <c:pt idx="25">
                  <c:v>345</c:v>
                </c:pt>
                <c:pt idx="26">
                  <c:v>349</c:v>
                </c:pt>
                <c:pt idx="27">
                  <c:v>477</c:v>
                </c:pt>
                <c:pt idx="28">
                  <c:v>571</c:v>
                </c:pt>
                <c:pt idx="29">
                  <c:v>584</c:v>
                </c:pt>
                <c:pt idx="30">
                  <c:v>6</c:v>
                </c:pt>
                <c:pt idx="31">
                  <c:v>7</c:v>
                </c:pt>
                <c:pt idx="32">
                  <c:v>15910</c:v>
                </c:pt>
              </c:numCache>
            </c:numRef>
          </c:val>
          <c:extLst>
            <c:ext xmlns:c16="http://schemas.microsoft.com/office/drawing/2014/chart" uri="{C3380CC4-5D6E-409C-BE32-E72D297353CC}">
              <c16:uniqueId val="{00000001-E0C7-470A-87A8-E6494148125E}"/>
            </c:ext>
          </c:extLst>
        </c:ser>
        <c:ser>
          <c:idx val="2"/>
          <c:order val="2"/>
          <c:tx>
            <c:strRef>
              <c:f>'Fig14'!$D$6</c:f>
              <c:strCache>
                <c:ptCount val="1"/>
                <c:pt idx="0">
                  <c:v>Clinic </c:v>
                </c:pt>
              </c:strCache>
            </c:strRef>
          </c:tx>
          <c:spPr>
            <a:pattFill prst="pct50">
              <a:fgClr>
                <a:schemeClr val="accent3"/>
              </a:fgClr>
              <a:bgClr>
                <a:schemeClr val="bg1"/>
              </a:bgClr>
            </a:pattFill>
            <a:ln>
              <a:noFill/>
            </a:ln>
            <a:effectLst/>
          </c:spPr>
          <c:invertIfNegative val="0"/>
          <c:cat>
            <c:strRef>
              <c:f>'Fig14'!$A$7:$A$39</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'Fig14'!$D$7:$D$39</c:f>
              <c:numCache>
                <c:formatCode>General</c:formatCode>
                <c:ptCount val="33"/>
                <c:pt idx="0">
                  <c:v>1</c:v>
                </c:pt>
                <c:pt idx="1">
                  <c:v>0</c:v>
                </c:pt>
                <c:pt idx="2">
                  <c:v>2</c:v>
                </c:pt>
                <c:pt idx="3">
                  <c:v>2</c:v>
                </c:pt>
                <c:pt idx="4">
                  <c:v>2</c:v>
                </c:pt>
                <c:pt idx="5">
                  <c:v>0</c:v>
                </c:pt>
                <c:pt idx="6">
                  <c:v>0</c:v>
                </c:pt>
                <c:pt idx="7">
                  <c:v>0</c:v>
                </c:pt>
                <c:pt idx="8">
                  <c:v>0</c:v>
                </c:pt>
                <c:pt idx="9">
                  <c:v>0</c:v>
                </c:pt>
                <c:pt idx="10">
                  <c:v>1</c:v>
                </c:pt>
                <c:pt idx="11">
                  <c:v>0</c:v>
                </c:pt>
                <c:pt idx="12">
                  <c:v>0</c:v>
                </c:pt>
                <c:pt idx="13">
                  <c:v>3</c:v>
                </c:pt>
                <c:pt idx="14">
                  <c:v>0</c:v>
                </c:pt>
                <c:pt idx="15">
                  <c:v>2</c:v>
                </c:pt>
                <c:pt idx="16">
                  <c:v>0</c:v>
                </c:pt>
                <c:pt idx="17">
                  <c:v>0</c:v>
                </c:pt>
                <c:pt idx="18">
                  <c:v>0</c:v>
                </c:pt>
                <c:pt idx="19">
                  <c:v>0</c:v>
                </c:pt>
                <c:pt idx="20">
                  <c:v>0</c:v>
                </c:pt>
                <c:pt idx="21">
                  <c:v>1</c:v>
                </c:pt>
                <c:pt idx="22">
                  <c:v>1</c:v>
                </c:pt>
                <c:pt idx="23">
                  <c:v>1</c:v>
                </c:pt>
                <c:pt idx="24">
                  <c:v>0</c:v>
                </c:pt>
                <c:pt idx="25">
                  <c:v>0</c:v>
                </c:pt>
                <c:pt idx="26">
                  <c:v>0</c:v>
                </c:pt>
                <c:pt idx="27">
                  <c:v>2</c:v>
                </c:pt>
                <c:pt idx="28">
                  <c:v>1</c:v>
                </c:pt>
                <c:pt idx="29">
                  <c:v>0</c:v>
                </c:pt>
                <c:pt idx="30">
                  <c:v>3</c:v>
                </c:pt>
                <c:pt idx="31">
                  <c:v>1</c:v>
                </c:pt>
                <c:pt idx="32">
                  <c:v>23</c:v>
                </c:pt>
              </c:numCache>
            </c:numRef>
          </c:val>
          <c:extLst>
            <c:ext xmlns:c16="http://schemas.microsoft.com/office/drawing/2014/chart" uri="{C3380CC4-5D6E-409C-BE32-E72D297353CC}">
              <c16:uniqueId val="{00000002-E0C7-470A-87A8-E6494148125E}"/>
            </c:ext>
          </c:extLst>
        </c:ser>
        <c:ser>
          <c:idx val="3"/>
          <c:order val="3"/>
          <c:tx>
            <c:strRef>
              <c:f>'Fig14'!$E$6</c:f>
              <c:strCache>
                <c:ptCount val="1"/>
                <c:pt idx="0">
                  <c:v>Home </c:v>
                </c:pt>
              </c:strCache>
            </c:strRef>
          </c:tx>
          <c:spPr>
            <a:solidFill>
              <a:schemeClr val="accent4"/>
            </a:solidFill>
            <a:ln>
              <a:noFill/>
            </a:ln>
            <a:effectLst/>
          </c:spPr>
          <c:invertIfNegative val="0"/>
          <c:cat>
            <c:strRef>
              <c:f>'Fig14'!$A$7:$A$39</c:f>
              <c:strCache>
                <c:ptCount val="33"/>
                <c:pt idx="0">
                  <c:v>A</c:v>
                </c:pt>
                <c:pt idx="1">
                  <c:v>C</c:v>
                </c:pt>
                <c:pt idx="2">
                  <c:v>D</c:v>
                </c:pt>
                <c:pt idx="3">
                  <c:v>E1</c:v>
                </c:pt>
                <c:pt idx="4">
                  <c:v>E2</c:v>
                </c:pt>
                <c:pt idx="5">
                  <c:v>F</c:v>
                </c:pt>
                <c:pt idx="6">
                  <c:v>H</c:v>
                </c:pt>
                <c:pt idx="7">
                  <c:v>I</c:v>
                </c:pt>
                <c:pt idx="8">
                  <c:v>K2</c:v>
                </c:pt>
                <c:pt idx="9">
                  <c:v>K3</c:v>
                </c:pt>
                <c:pt idx="10">
                  <c:v>L</c:v>
                </c:pt>
                <c:pt idx="11">
                  <c:v>M</c:v>
                </c:pt>
                <c:pt idx="12">
                  <c:v>N</c:v>
                </c:pt>
                <c:pt idx="13">
                  <c:v>O</c:v>
                </c:pt>
                <c:pt idx="14">
                  <c:v>P</c:v>
                </c:pt>
                <c:pt idx="15">
                  <c:v>Q</c:v>
                </c:pt>
                <c:pt idx="16">
                  <c:v>R</c:v>
                </c:pt>
                <c:pt idx="17">
                  <c:v>S</c:v>
                </c:pt>
                <c:pt idx="18">
                  <c:v>T</c:v>
                </c:pt>
                <c:pt idx="19">
                  <c:v>U</c:v>
                </c:pt>
                <c:pt idx="20">
                  <c:v>V</c:v>
                </c:pt>
                <c:pt idx="21">
                  <c:v>W</c:v>
                </c:pt>
                <c:pt idx="22">
                  <c:v>X1</c:v>
                </c:pt>
                <c:pt idx="23">
                  <c:v>X2</c:v>
                </c:pt>
                <c:pt idx="24">
                  <c:v>Y</c:v>
                </c:pt>
                <c:pt idx="25">
                  <c:v>Z</c:v>
                </c:pt>
                <c:pt idx="26">
                  <c:v>ZA</c:v>
                </c:pt>
                <c:pt idx="27">
                  <c:v>ZB</c:v>
                </c:pt>
                <c:pt idx="28">
                  <c:v>ZC</c:v>
                </c:pt>
                <c:pt idx="29">
                  <c:v>ZD</c:v>
                </c:pt>
                <c:pt idx="30">
                  <c:v>ZE</c:v>
                </c:pt>
                <c:pt idx="31">
                  <c:v>ZF</c:v>
                </c:pt>
                <c:pt idx="32">
                  <c:v>Grand Total</c:v>
                </c:pt>
              </c:strCache>
            </c:strRef>
          </c:cat>
          <c:val>
            <c:numRef>
              <c:f>'Fig14'!$E$7:$E$39</c:f>
              <c:numCache>
                <c:formatCode>General</c:formatCode>
                <c:ptCount val="33"/>
                <c:pt idx="0">
                  <c:v>7</c:v>
                </c:pt>
                <c:pt idx="1">
                  <c:v>0</c:v>
                </c:pt>
                <c:pt idx="2">
                  <c:v>0</c:v>
                </c:pt>
                <c:pt idx="3">
                  <c:v>2</c:v>
                </c:pt>
                <c:pt idx="4">
                  <c:v>7</c:v>
                </c:pt>
                <c:pt idx="5">
                  <c:v>0</c:v>
                </c:pt>
                <c:pt idx="6">
                  <c:v>59</c:v>
                </c:pt>
                <c:pt idx="7">
                  <c:v>1</c:v>
                </c:pt>
                <c:pt idx="8">
                  <c:v>0</c:v>
                </c:pt>
                <c:pt idx="9">
                  <c:v>1</c:v>
                </c:pt>
                <c:pt idx="10">
                  <c:v>1</c:v>
                </c:pt>
                <c:pt idx="11">
                  <c:v>1</c:v>
                </c:pt>
                <c:pt idx="12">
                  <c:v>1</c:v>
                </c:pt>
                <c:pt idx="13">
                  <c:v>8</c:v>
                </c:pt>
                <c:pt idx="14">
                  <c:v>2</c:v>
                </c:pt>
                <c:pt idx="15">
                  <c:v>6</c:v>
                </c:pt>
                <c:pt idx="16">
                  <c:v>1</c:v>
                </c:pt>
                <c:pt idx="17">
                  <c:v>3</c:v>
                </c:pt>
                <c:pt idx="18">
                  <c:v>0</c:v>
                </c:pt>
                <c:pt idx="19">
                  <c:v>0</c:v>
                </c:pt>
                <c:pt idx="20">
                  <c:v>1</c:v>
                </c:pt>
                <c:pt idx="21">
                  <c:v>0</c:v>
                </c:pt>
                <c:pt idx="22">
                  <c:v>3</c:v>
                </c:pt>
                <c:pt idx="23">
                  <c:v>2</c:v>
                </c:pt>
                <c:pt idx="24">
                  <c:v>1</c:v>
                </c:pt>
                <c:pt idx="25">
                  <c:v>6</c:v>
                </c:pt>
                <c:pt idx="26">
                  <c:v>1</c:v>
                </c:pt>
                <c:pt idx="27">
                  <c:v>0</c:v>
                </c:pt>
                <c:pt idx="28">
                  <c:v>0</c:v>
                </c:pt>
                <c:pt idx="29">
                  <c:v>0</c:v>
                </c:pt>
                <c:pt idx="30">
                  <c:v>3</c:v>
                </c:pt>
                <c:pt idx="31">
                  <c:v>1</c:v>
                </c:pt>
                <c:pt idx="32">
                  <c:v>118</c:v>
                </c:pt>
              </c:numCache>
            </c:numRef>
          </c:val>
          <c:extLst>
            <c:ext xmlns:c16="http://schemas.microsoft.com/office/drawing/2014/chart" uri="{C3380CC4-5D6E-409C-BE32-E72D297353CC}">
              <c16:uniqueId val="{00000003-E0C7-470A-87A8-E6494148125E}"/>
            </c:ext>
          </c:extLst>
        </c:ser>
        <c:dLbls>
          <c:showLegendKey val="0"/>
          <c:showVal val="0"/>
          <c:showCatName val="0"/>
          <c:showSerName val="0"/>
          <c:showPercent val="0"/>
          <c:showBubbleSize val="0"/>
        </c:dLbls>
        <c:gapWidth val="150"/>
        <c:overlap val="100"/>
        <c:axId val="372444840"/>
        <c:axId val="372445232"/>
      </c:barChart>
      <c:catAx>
        <c:axId val="372444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445232"/>
        <c:crosses val="autoZero"/>
        <c:auto val="1"/>
        <c:lblAlgn val="ctr"/>
        <c:lblOffset val="100"/>
        <c:noMultiLvlLbl val="0"/>
      </c:catAx>
      <c:valAx>
        <c:axId val="3724452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444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'Fig15'!$B$5</c:f>
              <c:strCache>
                <c:ptCount val="1"/>
                <c:pt idx="0">
                  <c:v>A &amp; E</c:v>
                </c:pt>
              </c:strCache>
            </c:strRef>
          </c:tx>
          <c:spPr>
            <a:solidFill>
              <a:schemeClr val="accent1"/>
            </a:solid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'Fig15'!$B$6:$B$37</c:f>
              <c:numCache>
                <c:formatCode>#,##0</c:formatCode>
                <c:ptCount val="32"/>
                <c:pt idx="0">
                  <c:v>2</c:v>
                </c:pt>
                <c:pt idx="1">
                  <c:v>1</c:v>
                </c:pt>
                <c:pt idx="2">
                  <c:v>366</c:v>
                </c:pt>
                <c:pt idx="3">
                  <c:v>429</c:v>
                </c:pt>
                <c:pt idx="4">
                  <c:v>339</c:v>
                </c:pt>
                <c:pt idx="5">
                  <c:v>446</c:v>
                </c:pt>
                <c:pt idx="6">
                  <c:v>500</c:v>
                </c:pt>
                <c:pt idx="7">
                  <c:v>577</c:v>
                </c:pt>
                <c:pt idx="8">
                  <c:v>438</c:v>
                </c:pt>
                <c:pt idx="9">
                  <c:v>32</c:v>
                </c:pt>
                <c:pt idx="10">
                  <c:v>320</c:v>
                </c:pt>
                <c:pt idx="11">
                  <c:v>488</c:v>
                </c:pt>
                <c:pt idx="12">
                  <c:v>510</c:v>
                </c:pt>
                <c:pt idx="13">
                  <c:v>581</c:v>
                </c:pt>
                <c:pt idx="14">
                  <c:v>245</c:v>
                </c:pt>
                <c:pt idx="15">
                  <c:v>332</c:v>
                </c:pt>
                <c:pt idx="16">
                  <c:v>560</c:v>
                </c:pt>
                <c:pt idx="17">
                  <c:v>375</c:v>
                </c:pt>
                <c:pt idx="18">
                  <c:v>35</c:v>
                </c:pt>
                <c:pt idx="19">
                  <c:v>596</c:v>
                </c:pt>
                <c:pt idx="20">
                  <c:v>553</c:v>
                </c:pt>
                <c:pt idx="21">
                  <c:v>361</c:v>
                </c:pt>
                <c:pt idx="22">
                  <c:v>536</c:v>
                </c:pt>
                <c:pt idx="23">
                  <c:v>18</c:v>
                </c:pt>
                <c:pt idx="24">
                  <c:v>279</c:v>
                </c:pt>
                <c:pt idx="25">
                  <c:v>489</c:v>
                </c:pt>
                <c:pt idx="26">
                  <c:v>531</c:v>
                </c:pt>
                <c:pt idx="27">
                  <c:v>44</c:v>
                </c:pt>
                <c:pt idx="28">
                  <c:v>510</c:v>
                </c:pt>
                <c:pt idx="29">
                  <c:v>809</c:v>
                </c:pt>
                <c:pt idx="30">
                  <c:v>306</c:v>
                </c:pt>
                <c:pt idx="31">
                  <c:v>421</c:v>
                </c:pt>
              </c:numCache>
            </c:numRef>
          </c:val>
          <c:extLst>
            <c:ext xmlns:c16="http://schemas.microsoft.com/office/drawing/2014/chart" uri="{C3380CC4-5D6E-409C-BE32-E72D297353CC}">
              <c16:uniqueId val="{00000000-C7BD-4450-BB62-770E9F72313D}"/>
            </c:ext>
          </c:extLst>
        </c:ser>
        <c:ser>
          <c:idx val="1"/>
          <c:order val="1"/>
          <c:tx>
            <c:strRef>
              <c:f>'Fig15'!$C$5</c:f>
              <c:strCache>
                <c:ptCount val="1"/>
                <c:pt idx="0">
                  <c:v>HDU (step-up/step-down unit)</c:v>
                </c:pt>
              </c:strCache>
            </c:strRef>
          </c:tx>
          <c:spPr>
            <a:pattFill prst="pct80">
              <a:fgClr>
                <a:schemeClr val="accent2"/>
              </a:fgClr>
              <a:bgClr>
                <a:schemeClr val="bg1"/>
              </a:bgClr>
            </a:patt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'Fig15'!$C$6:$C$37</c:f>
              <c:numCache>
                <c:formatCode>#,##0</c:formatCode>
                <c:ptCount val="32"/>
                <c:pt idx="0">
                  <c:v>0</c:v>
                </c:pt>
                <c:pt idx="1">
                  <c:v>0</c:v>
                </c:pt>
                <c:pt idx="2">
                  <c:v>49</c:v>
                </c:pt>
                <c:pt idx="3">
                  <c:v>23</c:v>
                </c:pt>
                <c:pt idx="4">
                  <c:v>1</c:v>
                </c:pt>
                <c:pt idx="5">
                  <c:v>16</c:v>
                </c:pt>
                <c:pt idx="6">
                  <c:v>9</c:v>
                </c:pt>
                <c:pt idx="7">
                  <c:v>84</c:v>
                </c:pt>
                <c:pt idx="8">
                  <c:v>98</c:v>
                </c:pt>
                <c:pt idx="9">
                  <c:v>9</c:v>
                </c:pt>
                <c:pt idx="10">
                  <c:v>160</c:v>
                </c:pt>
                <c:pt idx="11">
                  <c:v>47</c:v>
                </c:pt>
                <c:pt idx="12">
                  <c:v>24</c:v>
                </c:pt>
                <c:pt idx="13">
                  <c:v>37</c:v>
                </c:pt>
                <c:pt idx="14">
                  <c:v>4</c:v>
                </c:pt>
                <c:pt idx="15">
                  <c:v>277</c:v>
                </c:pt>
                <c:pt idx="16">
                  <c:v>86</c:v>
                </c:pt>
                <c:pt idx="17">
                  <c:v>312</c:v>
                </c:pt>
                <c:pt idx="18">
                  <c:v>18</c:v>
                </c:pt>
                <c:pt idx="19">
                  <c:v>65</c:v>
                </c:pt>
                <c:pt idx="20">
                  <c:v>33</c:v>
                </c:pt>
                <c:pt idx="21">
                  <c:v>100</c:v>
                </c:pt>
                <c:pt idx="22">
                  <c:v>2</c:v>
                </c:pt>
                <c:pt idx="23">
                  <c:v>66</c:v>
                </c:pt>
                <c:pt idx="24">
                  <c:v>163</c:v>
                </c:pt>
                <c:pt idx="25">
                  <c:v>13</c:v>
                </c:pt>
                <c:pt idx="26">
                  <c:v>152</c:v>
                </c:pt>
                <c:pt idx="27">
                  <c:v>89</c:v>
                </c:pt>
                <c:pt idx="28">
                  <c:v>74</c:v>
                </c:pt>
                <c:pt idx="29">
                  <c:v>141</c:v>
                </c:pt>
                <c:pt idx="30">
                  <c:v>61</c:v>
                </c:pt>
                <c:pt idx="31">
                  <c:v>11</c:v>
                </c:pt>
              </c:numCache>
            </c:numRef>
          </c:val>
          <c:extLst>
            <c:ext xmlns:c16="http://schemas.microsoft.com/office/drawing/2014/chart" uri="{C3380CC4-5D6E-409C-BE32-E72D297353CC}">
              <c16:uniqueId val="{00000001-C7BD-4450-BB62-770E9F72313D}"/>
            </c:ext>
          </c:extLst>
        </c:ser>
        <c:ser>
          <c:idx val="2"/>
          <c:order val="2"/>
          <c:tx>
            <c:strRef>
              <c:f>'Fig15'!$D$5</c:f>
              <c:strCache>
                <c:ptCount val="1"/>
                <c:pt idx="0">
                  <c:v>ICU / PICU / NICU</c:v>
                </c:pt>
              </c:strCache>
            </c:strRef>
          </c:tx>
          <c:spPr>
            <a:solidFill>
              <a:schemeClr val="accent3"/>
            </a:solid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'Fig15'!$D$6:$D$37</c:f>
              <c:numCache>
                <c:formatCode>#,##0</c:formatCode>
                <c:ptCount val="32"/>
                <c:pt idx="0">
                  <c:v>3</c:v>
                </c:pt>
                <c:pt idx="1">
                  <c:v>0</c:v>
                </c:pt>
                <c:pt idx="2">
                  <c:v>155</c:v>
                </c:pt>
                <c:pt idx="3">
                  <c:v>282</c:v>
                </c:pt>
                <c:pt idx="4">
                  <c:v>20</c:v>
                </c:pt>
                <c:pt idx="5">
                  <c:v>33</c:v>
                </c:pt>
                <c:pt idx="6">
                  <c:v>26</c:v>
                </c:pt>
                <c:pt idx="7">
                  <c:v>61</c:v>
                </c:pt>
                <c:pt idx="8">
                  <c:v>30</c:v>
                </c:pt>
                <c:pt idx="9">
                  <c:v>190</c:v>
                </c:pt>
                <c:pt idx="10">
                  <c:v>350</c:v>
                </c:pt>
                <c:pt idx="11">
                  <c:v>249</c:v>
                </c:pt>
                <c:pt idx="12">
                  <c:v>19</c:v>
                </c:pt>
                <c:pt idx="13">
                  <c:v>29</c:v>
                </c:pt>
                <c:pt idx="14">
                  <c:v>5</c:v>
                </c:pt>
                <c:pt idx="15">
                  <c:v>257</c:v>
                </c:pt>
                <c:pt idx="16">
                  <c:v>26</c:v>
                </c:pt>
                <c:pt idx="17">
                  <c:v>341</c:v>
                </c:pt>
                <c:pt idx="18">
                  <c:v>136</c:v>
                </c:pt>
                <c:pt idx="19">
                  <c:v>30</c:v>
                </c:pt>
                <c:pt idx="20">
                  <c:v>34</c:v>
                </c:pt>
                <c:pt idx="21">
                  <c:v>30</c:v>
                </c:pt>
                <c:pt idx="22">
                  <c:v>106</c:v>
                </c:pt>
                <c:pt idx="23">
                  <c:v>44</c:v>
                </c:pt>
                <c:pt idx="24">
                  <c:v>35</c:v>
                </c:pt>
                <c:pt idx="25">
                  <c:v>43</c:v>
                </c:pt>
                <c:pt idx="26">
                  <c:v>164</c:v>
                </c:pt>
                <c:pt idx="27">
                  <c:v>225</c:v>
                </c:pt>
                <c:pt idx="28">
                  <c:v>445</c:v>
                </c:pt>
                <c:pt idx="29">
                  <c:v>61</c:v>
                </c:pt>
                <c:pt idx="30">
                  <c:v>73</c:v>
                </c:pt>
                <c:pt idx="31">
                  <c:v>174</c:v>
                </c:pt>
              </c:numCache>
            </c:numRef>
          </c:val>
          <c:extLst>
            <c:ext xmlns:c16="http://schemas.microsoft.com/office/drawing/2014/chart" uri="{C3380CC4-5D6E-409C-BE32-E72D297353CC}">
              <c16:uniqueId val="{00000002-C7BD-4450-BB62-770E9F72313D}"/>
            </c:ext>
          </c:extLst>
        </c:ser>
        <c:ser>
          <c:idx val="3"/>
          <c:order val="3"/>
          <c:tx>
            <c:strRef>
              <c:f>'Fig15'!$E$5</c:f>
              <c:strCache>
                <c:ptCount val="1"/>
                <c:pt idx="0">
                  <c:v>Theatre and recovery</c:v>
                </c:pt>
              </c:strCache>
            </c:strRef>
          </c:tx>
          <c:spPr>
            <a:pattFill prst="pct30">
              <a:fgClr>
                <a:schemeClr val="accent4"/>
              </a:fgClr>
              <a:bgClr>
                <a:schemeClr val="accent4">
                  <a:lumMod val="40000"/>
                  <a:lumOff val="60000"/>
                </a:schemeClr>
              </a:bgClr>
            </a:patt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'Fig15'!$E$6:$E$37</c:f>
              <c:numCache>
                <c:formatCode>#,##0</c:formatCode>
                <c:ptCount val="32"/>
                <c:pt idx="0">
                  <c:v>1</c:v>
                </c:pt>
                <c:pt idx="1">
                  <c:v>0</c:v>
                </c:pt>
                <c:pt idx="2">
                  <c:v>17</c:v>
                </c:pt>
                <c:pt idx="3">
                  <c:v>26</c:v>
                </c:pt>
                <c:pt idx="4">
                  <c:v>107</c:v>
                </c:pt>
                <c:pt idx="5">
                  <c:v>42</c:v>
                </c:pt>
                <c:pt idx="6">
                  <c:v>43</c:v>
                </c:pt>
                <c:pt idx="7">
                  <c:v>47</c:v>
                </c:pt>
                <c:pt idx="8">
                  <c:v>12</c:v>
                </c:pt>
                <c:pt idx="9">
                  <c:v>4</c:v>
                </c:pt>
                <c:pt idx="10">
                  <c:v>74</c:v>
                </c:pt>
                <c:pt idx="11">
                  <c:v>88</c:v>
                </c:pt>
                <c:pt idx="12">
                  <c:v>38</c:v>
                </c:pt>
                <c:pt idx="13">
                  <c:v>12</c:v>
                </c:pt>
                <c:pt idx="14">
                  <c:v>18</c:v>
                </c:pt>
                <c:pt idx="15">
                  <c:v>181</c:v>
                </c:pt>
                <c:pt idx="16">
                  <c:v>95</c:v>
                </c:pt>
                <c:pt idx="17">
                  <c:v>26</c:v>
                </c:pt>
                <c:pt idx="18">
                  <c:v>7</c:v>
                </c:pt>
                <c:pt idx="19">
                  <c:v>135</c:v>
                </c:pt>
                <c:pt idx="20">
                  <c:v>45</c:v>
                </c:pt>
                <c:pt idx="21">
                  <c:v>24</c:v>
                </c:pt>
                <c:pt idx="22">
                  <c:v>149</c:v>
                </c:pt>
                <c:pt idx="23">
                  <c:v>11</c:v>
                </c:pt>
                <c:pt idx="24">
                  <c:v>81</c:v>
                </c:pt>
                <c:pt idx="25">
                  <c:v>43</c:v>
                </c:pt>
                <c:pt idx="26">
                  <c:v>325</c:v>
                </c:pt>
                <c:pt idx="27">
                  <c:v>17</c:v>
                </c:pt>
                <c:pt idx="28">
                  <c:v>131</c:v>
                </c:pt>
                <c:pt idx="29">
                  <c:v>56</c:v>
                </c:pt>
                <c:pt idx="30">
                  <c:v>84</c:v>
                </c:pt>
                <c:pt idx="31">
                  <c:v>68</c:v>
                </c:pt>
              </c:numCache>
            </c:numRef>
          </c:val>
          <c:extLst>
            <c:ext xmlns:c16="http://schemas.microsoft.com/office/drawing/2014/chart" uri="{C3380CC4-5D6E-409C-BE32-E72D297353CC}">
              <c16:uniqueId val="{00000003-C7BD-4450-BB62-770E9F72313D}"/>
            </c:ext>
          </c:extLst>
        </c:ser>
        <c:ser>
          <c:idx val="4"/>
          <c:order val="4"/>
          <c:tx>
            <c:strRef>
              <c:f>'Fig15'!$F$5</c:f>
              <c:strCache>
                <c:ptCount val="1"/>
                <c:pt idx="0">
                  <c:v>Ward</c:v>
                </c:pt>
              </c:strCache>
            </c:strRef>
          </c:tx>
          <c:spPr>
            <a:solidFill>
              <a:schemeClr val="accent5"/>
            </a:solid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'Fig15'!$F$6:$F$37</c:f>
              <c:numCache>
                <c:formatCode>#,##0</c:formatCode>
                <c:ptCount val="32"/>
                <c:pt idx="0">
                  <c:v>30</c:v>
                </c:pt>
                <c:pt idx="1">
                  <c:v>31</c:v>
                </c:pt>
                <c:pt idx="2">
                  <c:v>249</c:v>
                </c:pt>
                <c:pt idx="3">
                  <c:v>690</c:v>
                </c:pt>
                <c:pt idx="4">
                  <c:v>319</c:v>
                </c:pt>
                <c:pt idx="5">
                  <c:v>507</c:v>
                </c:pt>
                <c:pt idx="6">
                  <c:v>302</c:v>
                </c:pt>
                <c:pt idx="7">
                  <c:v>379</c:v>
                </c:pt>
                <c:pt idx="8">
                  <c:v>206</c:v>
                </c:pt>
                <c:pt idx="9">
                  <c:v>122</c:v>
                </c:pt>
                <c:pt idx="10">
                  <c:v>269</c:v>
                </c:pt>
                <c:pt idx="11">
                  <c:v>913</c:v>
                </c:pt>
                <c:pt idx="12">
                  <c:v>279</c:v>
                </c:pt>
                <c:pt idx="13">
                  <c:v>327</c:v>
                </c:pt>
                <c:pt idx="14">
                  <c:v>272</c:v>
                </c:pt>
                <c:pt idx="15">
                  <c:v>394</c:v>
                </c:pt>
                <c:pt idx="16">
                  <c:v>511</c:v>
                </c:pt>
                <c:pt idx="17">
                  <c:v>406</c:v>
                </c:pt>
                <c:pt idx="18">
                  <c:v>162</c:v>
                </c:pt>
                <c:pt idx="19">
                  <c:v>318</c:v>
                </c:pt>
                <c:pt idx="20">
                  <c:v>489</c:v>
                </c:pt>
                <c:pt idx="21">
                  <c:v>156</c:v>
                </c:pt>
                <c:pt idx="22">
                  <c:v>347</c:v>
                </c:pt>
                <c:pt idx="23">
                  <c:v>50</c:v>
                </c:pt>
                <c:pt idx="24">
                  <c:v>262</c:v>
                </c:pt>
                <c:pt idx="25">
                  <c:v>310</c:v>
                </c:pt>
                <c:pt idx="26">
                  <c:v>484</c:v>
                </c:pt>
                <c:pt idx="27">
                  <c:v>126</c:v>
                </c:pt>
                <c:pt idx="28">
                  <c:v>455</c:v>
                </c:pt>
                <c:pt idx="29">
                  <c:v>692</c:v>
                </c:pt>
                <c:pt idx="30">
                  <c:v>416</c:v>
                </c:pt>
                <c:pt idx="31">
                  <c:v>391</c:v>
                </c:pt>
              </c:numCache>
            </c:numRef>
          </c:val>
          <c:extLst>
            <c:ext xmlns:c16="http://schemas.microsoft.com/office/drawing/2014/chart" uri="{C3380CC4-5D6E-409C-BE32-E72D297353CC}">
              <c16:uniqueId val="{00000004-C7BD-4450-BB62-770E9F72313D}"/>
            </c:ext>
          </c:extLst>
        </c:ser>
        <c:ser>
          <c:idx val="5"/>
          <c:order val="5"/>
          <c:tx>
            <c:strRef>
              <c:f>'Fig15'!$G$5</c:f>
              <c:strCache>
                <c:ptCount val="1"/>
                <c:pt idx="0">
                  <c:v>Other</c:v>
                </c:pt>
              </c:strCache>
            </c:strRef>
          </c:tx>
          <c:spPr>
            <a:pattFill prst="wdUpDiag">
              <a:fgClr>
                <a:schemeClr val="accent6"/>
              </a:fgClr>
              <a:bgClr>
                <a:schemeClr val="accent6">
                  <a:lumMod val="40000"/>
                  <a:lumOff val="60000"/>
                </a:schemeClr>
              </a:bgClr>
            </a:pattFill>
            <a:ln>
              <a:noFill/>
            </a:ln>
            <a:effectLst/>
          </c:spPr>
          <c:invertIfNegative val="0"/>
          <c:cat>
            <c:strRef>
              <c:f>'Fig15'!$A$6:$A$37</c:f>
              <c:strCache>
                <c:ptCount val="32"/>
                <c:pt idx="0">
                  <c:v>ZF</c:v>
                </c:pt>
                <c:pt idx="1">
                  <c:v>ZE</c:v>
                </c:pt>
                <c:pt idx="2">
                  <c:v>ZD</c:v>
                </c:pt>
                <c:pt idx="3">
                  <c:v>ZC</c:v>
                </c:pt>
                <c:pt idx="4">
                  <c:v>ZB</c:v>
                </c:pt>
                <c:pt idx="5">
                  <c:v>ZA</c:v>
                </c:pt>
                <c:pt idx="6">
                  <c:v>Z</c:v>
                </c:pt>
                <c:pt idx="7">
                  <c:v>Y</c:v>
                </c:pt>
                <c:pt idx="8">
                  <c:v>X2</c:v>
                </c:pt>
                <c:pt idx="9">
                  <c:v>X1</c:v>
                </c:pt>
                <c:pt idx="10">
                  <c:v>W</c:v>
                </c:pt>
                <c:pt idx="11">
                  <c:v>V</c:v>
                </c:pt>
                <c:pt idx="12">
                  <c:v>U</c:v>
                </c:pt>
                <c:pt idx="13">
                  <c:v>T</c:v>
                </c:pt>
                <c:pt idx="14">
                  <c:v>S</c:v>
                </c:pt>
                <c:pt idx="15">
                  <c:v>R</c:v>
                </c:pt>
                <c:pt idx="16">
                  <c:v>Q</c:v>
                </c:pt>
                <c:pt idx="17">
                  <c:v>P</c:v>
                </c:pt>
                <c:pt idx="18">
                  <c:v>O</c:v>
                </c:pt>
                <c:pt idx="19">
                  <c:v>N</c:v>
                </c:pt>
                <c:pt idx="20">
                  <c:v>M</c:v>
                </c:pt>
                <c:pt idx="21">
                  <c:v>L</c:v>
                </c:pt>
                <c:pt idx="22">
                  <c:v>K3</c:v>
                </c:pt>
                <c:pt idx="23">
                  <c:v>K2</c:v>
                </c:pt>
                <c:pt idx="24">
                  <c:v>I</c:v>
                </c:pt>
                <c:pt idx="25">
                  <c:v>H</c:v>
                </c:pt>
                <c:pt idx="26">
                  <c:v>F</c:v>
                </c:pt>
                <c:pt idx="27">
                  <c:v>E2</c:v>
                </c:pt>
                <c:pt idx="28">
                  <c:v>E1</c:v>
                </c:pt>
                <c:pt idx="29">
                  <c:v>D</c:v>
                </c:pt>
                <c:pt idx="30">
                  <c:v>C</c:v>
                </c:pt>
                <c:pt idx="31">
                  <c:v>A</c:v>
                </c:pt>
              </c:strCache>
            </c:strRef>
          </c:cat>
          <c:val>
            <c:numRef>
              <c:f>'Fig15'!$G$6:$G$37</c:f>
              <c:numCache>
                <c:formatCode>General</c:formatCode>
                <c:ptCount val="32"/>
                <c:pt idx="0">
                  <c:v>13</c:v>
                </c:pt>
                <c:pt idx="1">
                  <c:v>5</c:v>
                </c:pt>
                <c:pt idx="2">
                  <c:v>112</c:v>
                </c:pt>
                <c:pt idx="3">
                  <c:v>82</c:v>
                </c:pt>
                <c:pt idx="4">
                  <c:v>159</c:v>
                </c:pt>
                <c:pt idx="5">
                  <c:v>199</c:v>
                </c:pt>
                <c:pt idx="6">
                  <c:v>4</c:v>
                </c:pt>
                <c:pt idx="7">
                  <c:v>21</c:v>
                </c:pt>
                <c:pt idx="8">
                  <c:v>52</c:v>
                </c:pt>
                <c:pt idx="9">
                  <c:v>12</c:v>
                </c:pt>
                <c:pt idx="10">
                  <c:v>5</c:v>
                </c:pt>
                <c:pt idx="11">
                  <c:v>313</c:v>
                </c:pt>
                <c:pt idx="12">
                  <c:v>22</c:v>
                </c:pt>
                <c:pt idx="13">
                  <c:v>117</c:v>
                </c:pt>
                <c:pt idx="14">
                  <c:v>235</c:v>
                </c:pt>
                <c:pt idx="15">
                  <c:v>43</c:v>
                </c:pt>
                <c:pt idx="16">
                  <c:v>92</c:v>
                </c:pt>
                <c:pt idx="17">
                  <c:v>20</c:v>
                </c:pt>
                <c:pt idx="18">
                  <c:v>380</c:v>
                </c:pt>
                <c:pt idx="19">
                  <c:v>23</c:v>
                </c:pt>
                <c:pt idx="20">
                  <c:v>59</c:v>
                </c:pt>
                <c:pt idx="21">
                  <c:v>88</c:v>
                </c:pt>
                <c:pt idx="22">
                  <c:v>21</c:v>
                </c:pt>
                <c:pt idx="23">
                  <c:v>17</c:v>
                </c:pt>
                <c:pt idx="24">
                  <c:v>5</c:v>
                </c:pt>
                <c:pt idx="25">
                  <c:v>15</c:v>
                </c:pt>
                <c:pt idx="26">
                  <c:v>52</c:v>
                </c:pt>
                <c:pt idx="27">
                  <c:v>4</c:v>
                </c:pt>
                <c:pt idx="28">
                  <c:v>24</c:v>
                </c:pt>
                <c:pt idx="29">
                  <c:v>15</c:v>
                </c:pt>
                <c:pt idx="30">
                  <c:v>25</c:v>
                </c:pt>
                <c:pt idx="31">
                  <c:v>16</c:v>
                </c:pt>
              </c:numCache>
            </c:numRef>
          </c:val>
          <c:extLst>
            <c:ext xmlns:c16="http://schemas.microsoft.com/office/drawing/2014/chart" uri="{C3380CC4-5D6E-409C-BE32-E72D297353CC}">
              <c16:uniqueId val="{00000005-C7BD-4450-BB62-770E9F72313D}"/>
            </c:ext>
          </c:extLst>
        </c:ser>
        <c:dLbls>
          <c:showLegendKey val="0"/>
          <c:showVal val="0"/>
          <c:showCatName val="0"/>
          <c:showSerName val="0"/>
          <c:showPercent val="0"/>
          <c:showBubbleSize val="0"/>
        </c:dLbls>
        <c:gapWidth val="150"/>
        <c:overlap val="100"/>
        <c:axId val="376699648"/>
        <c:axId val="376700040"/>
      </c:barChart>
      <c:catAx>
        <c:axId val="376699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700040"/>
        <c:crosses val="autoZero"/>
        <c:auto val="1"/>
        <c:lblAlgn val="ctr"/>
        <c:lblOffset val="100"/>
        <c:noMultiLvlLbl val="0"/>
      </c:catAx>
      <c:valAx>
        <c:axId val="376700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69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111125</xdr:rowOff>
    </xdr:from>
    <xdr:to>
      <xdr:col>10</xdr:col>
      <xdr:colOff>638175</xdr:colOff>
      <xdr:row>51</xdr:row>
      <xdr:rowOff>79375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2</xdr:row>
      <xdr:rowOff>38100</xdr:rowOff>
    </xdr:from>
    <xdr:to>
      <xdr:col>17</xdr:col>
      <xdr:colOff>66676</xdr:colOff>
      <xdr:row>39</xdr:row>
      <xdr:rowOff>9524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76199</xdr:rowOff>
    </xdr:from>
    <xdr:to>
      <xdr:col>10</xdr:col>
      <xdr:colOff>730250</xdr:colOff>
      <xdr:row>53</xdr:row>
      <xdr:rowOff>66674</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27</xdr:row>
      <xdr:rowOff>69850</xdr:rowOff>
    </xdr:from>
    <xdr:to>
      <xdr:col>10</xdr:col>
      <xdr:colOff>714375</xdr:colOff>
      <xdr:row>45</xdr:row>
      <xdr:rowOff>117475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50</xdr:row>
      <xdr:rowOff>33130</xdr:rowOff>
    </xdr:from>
    <xdr:to>
      <xdr:col>17</xdr:col>
      <xdr:colOff>520148</xdr:colOff>
      <xdr:row>78</xdr:row>
      <xdr:rowOff>48741</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19209</xdr:rowOff>
    </xdr:from>
    <xdr:to>
      <xdr:col>14</xdr:col>
      <xdr:colOff>503465</xdr:colOff>
      <xdr:row>97</xdr:row>
      <xdr:rowOff>60031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51</xdr:row>
      <xdr:rowOff>68036</xdr:rowOff>
    </xdr:from>
    <xdr:to>
      <xdr:col>14</xdr:col>
      <xdr:colOff>342900</xdr:colOff>
      <xdr:row>78</xdr:row>
      <xdr:rowOff>106136</xdr:rowOff>
    </xdr:to>
    <xdr:graphicFrame macro="">
      <xdr:nvGraphicFramePr>
        <xdr:cNvPr id="3" name="Chart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17</xdr:row>
      <xdr:rowOff>12700</xdr:rowOff>
    </xdr:from>
    <xdr:to>
      <xdr:col>10</xdr:col>
      <xdr:colOff>679450</xdr:colOff>
      <xdr:row>38</xdr:row>
      <xdr:rowOff>66675</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76200</xdr:rowOff>
    </xdr:from>
    <xdr:to>
      <xdr:col>13</xdr:col>
      <xdr:colOff>355600</xdr:colOff>
      <xdr:row>41</xdr:row>
      <xdr:rowOff>63500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482600</xdr:rowOff>
    </xdr:from>
    <xdr:to>
      <xdr:col>14</xdr:col>
      <xdr:colOff>231775</xdr:colOff>
      <xdr:row>39</xdr:row>
      <xdr:rowOff>117475</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9524</xdr:rowOff>
    </xdr:from>
    <xdr:to>
      <xdr:col>13</xdr:col>
      <xdr:colOff>287421</xdr:colOff>
      <xdr:row>43</xdr:row>
      <xdr:rowOff>34466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enjamin Fox" refreshedDate="44133.672916319447" createdVersion="6" refreshedVersion="6" minRefreshableVersion="3" recordCount="100">
  <cacheSource type="worksheet">
    <worksheetSource name="_tbl13"/>
  </cacheSource>
  <cacheFields count="14">
    <cacheField name="Year" numFmtId="0">
      <sharedItems count="4">
        <s v="2017"/>
        <s v="2018"/>
        <s v="2019"/>
        <s v="Grand"/>
      </sharedItems>
    </cacheField>
    <cacheField name="Organisation" numFmtId="0">
      <sharedItems count="34">
        <s v="A"/>
        <s v="C"/>
        <s v="D"/>
        <s v="E1"/>
        <s v="E2"/>
        <s v="F"/>
        <s v="H"/>
        <s v="I"/>
        <s v="K2"/>
        <s v="K3"/>
        <s v="L"/>
        <s v="M"/>
        <s v="N"/>
        <s v="O"/>
        <s v="P"/>
        <s v="Q"/>
        <s v="R"/>
        <s v="S"/>
        <s v="T"/>
        <s v="U"/>
        <s v="V"/>
        <s v="W"/>
        <s v="X1"/>
        <s v="X2"/>
        <s v="Y"/>
        <s v="Z"/>
        <s v="ZA"/>
        <s v="ZB"/>
        <s v="ZC"/>
        <s v="ZD"/>
        <s v="ZE"/>
        <s v="ZF"/>
        <s v="Total"/>
        <s v="G" u="1"/>
      </sharedItems>
    </cacheField>
    <cacheField name="Planned - following surgery" numFmtId="0">
      <sharedItems containsSemiMixedTypes="0" containsString="0" containsNumber="1" containsInteger="1" minValue="23" maxValue="20348"/>
    </cacheField>
    <cacheField name="Planned - following surgery (%)" numFmtId="0">
      <sharedItems/>
    </cacheField>
    <cacheField name="Unplanned - following surgery" numFmtId="0">
      <sharedItems containsSemiMixedTypes="0" containsString="0" containsNumber="1" containsInteger="1" minValue="0" maxValue="3099"/>
    </cacheField>
    <cacheField name="Unplanned - following surgery (%)" numFmtId="0">
      <sharedItems/>
    </cacheField>
    <cacheField name="Planned - other" numFmtId="0">
      <sharedItems containsSemiMixedTypes="0" containsString="0" containsNumber="1" containsInteger="1" minValue="1" maxValue="3778"/>
    </cacheField>
    <cacheField name="Planned - other (%)" numFmtId="0">
      <sharedItems/>
    </cacheField>
    <cacheField name="Unplanned - other" numFmtId="0">
      <sharedItems containsSemiMixedTypes="0" containsString="0" containsNumber="1" containsInteger="1" minValue="11" maxValue="33194"/>
    </cacheField>
    <cacheField name="Unplanned - other (%)" numFmtId="0">
      <sharedItems/>
    </cacheField>
    <cacheField name="Unknown" numFmtId="0">
      <sharedItems containsSemiMixedTypes="0" containsString="0" containsNumber="1" containsInteger="1" minValue="0" maxValue="5"/>
    </cacheField>
    <cacheField name="Unknown (%)" numFmtId="0">
      <sharedItems/>
    </cacheField>
    <cacheField name="Total" numFmtId="0">
      <sharedItems containsSemiMixedTypes="0" containsString="0" containsNumber="1" containsInteger="1" minValue="88" maxValue="60424"/>
    </cacheField>
    <cacheField name="Total (%)"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enjamin Fox" refreshedDate="44133.672916435185" createdVersion="6" refreshedVersion="6" minRefreshableVersion="3" recordCount="100">
  <cacheSource type="worksheet">
    <worksheetSource name="_tbl14"/>
  </cacheSource>
  <cacheFields count="14">
    <cacheField name="Year" numFmtId="0">
      <sharedItems count="4">
        <s v="2017"/>
        <s v="2018"/>
        <s v="2019"/>
        <s v="Grand"/>
      </sharedItems>
    </cacheField>
    <cacheField name="Organisation" numFmtId="0">
      <sharedItems count="34">
        <s v="A"/>
        <s v="C"/>
        <s v="D"/>
        <s v="E1"/>
        <s v="E2"/>
        <s v="F"/>
        <s v="H"/>
        <s v="I"/>
        <s v="K2"/>
        <s v="K3"/>
        <s v="L"/>
        <s v="M"/>
        <s v="N"/>
        <s v="O"/>
        <s v="P"/>
        <s v="Q"/>
        <s v="R"/>
        <s v="S"/>
        <s v="T"/>
        <s v="U"/>
        <s v="V"/>
        <s v="W"/>
        <s v="X1"/>
        <s v="X2"/>
        <s v="Y"/>
        <s v="Z"/>
        <s v="ZA"/>
        <s v="ZB"/>
        <s v="ZC"/>
        <s v="ZD"/>
        <s v="ZE"/>
        <s v="ZF"/>
        <s v="Total"/>
        <s v="G" u="1"/>
      </sharedItems>
    </cacheField>
    <cacheField name="Same hospital" numFmtId="0">
      <sharedItems containsSemiMixedTypes="0" containsString="0" containsNumber="1" containsInteger="1" minValue="9" maxValue="17140"/>
    </cacheField>
    <cacheField name="Same hospital (%)" numFmtId="0">
      <sharedItems/>
    </cacheField>
    <cacheField name="Other hospital" numFmtId="0">
      <sharedItems containsSemiMixedTypes="0" containsString="0" containsNumber="1" containsInteger="1" minValue="1" maxValue="15910"/>
    </cacheField>
    <cacheField name="Other hospital (%)" numFmtId="0">
      <sharedItems/>
    </cacheField>
    <cacheField name="Clinic" numFmtId="0">
      <sharedItems containsSemiMixedTypes="0" containsString="0" containsNumber="1" containsInteger="1" minValue="0" maxValue="23"/>
    </cacheField>
    <cacheField name="Clinic (%)" numFmtId="0">
      <sharedItems/>
    </cacheField>
    <cacheField name="Home" numFmtId="0">
      <sharedItems containsSemiMixedTypes="0" containsString="0" containsNumber="1" containsInteger="1" minValue="0" maxValue="118"/>
    </cacheField>
    <cacheField name="Home (%)" numFmtId="0">
      <sharedItems/>
    </cacheField>
    <cacheField name="Unknown" numFmtId="0">
      <sharedItems containsSemiMixedTypes="0" containsString="0" containsNumber="1" containsInteger="1" minValue="0" maxValue="3"/>
    </cacheField>
    <cacheField name="Unknown (%)" numFmtId="0">
      <sharedItems/>
    </cacheField>
    <cacheField name="Total" numFmtId="0">
      <sharedItems containsSemiMixedTypes="0" containsString="0" containsNumber="1" containsInteger="1" minValue="11" maxValue="33194"/>
    </cacheField>
    <cacheField name="Total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
  <r>
    <x v="0"/>
    <x v="0"/>
    <n v="156"/>
    <s v="(25.4)"/>
    <n v="47"/>
    <s v="(7.6)"/>
    <n v="58"/>
    <s v="(9.4)"/>
    <n v="354"/>
    <s v="(57.6)"/>
    <n v="0"/>
    <s v="(0.0)"/>
    <n v="615"/>
    <s v="(3.1)"/>
  </r>
  <r>
    <x v="0"/>
    <x v="1"/>
    <n v="154"/>
    <s v="(31.2)"/>
    <n v="18"/>
    <s v="(3.7)"/>
    <n v="6"/>
    <s v="(1.2)"/>
    <n v="315"/>
    <s v="(63.9)"/>
    <n v="0"/>
    <s v="(0.0)"/>
    <n v="493"/>
    <s v="(2.5)"/>
  </r>
  <r>
    <x v="0"/>
    <x v="2"/>
    <n v="76"/>
    <s v="(13.1)"/>
    <n v="65"/>
    <s v="(11.2)"/>
    <n v="11"/>
    <s v="(1.9)"/>
    <n v="427"/>
    <s v="(73.7)"/>
    <n v="0"/>
    <s v="(0.0)"/>
    <n v="579"/>
    <s v="(2.9)"/>
  </r>
  <r>
    <x v="0"/>
    <x v="3"/>
    <n v="190"/>
    <s v="(20.0)"/>
    <n v="58"/>
    <s v="(6.1)"/>
    <n v="195"/>
    <s v="(20.5)"/>
    <n v="508"/>
    <s v="(53.4)"/>
    <n v="0"/>
    <s v="(0.0)"/>
    <n v="951"/>
    <s v="(4.8)"/>
  </r>
  <r>
    <x v="0"/>
    <x v="4"/>
    <n v="526"/>
    <s v="(68.8)"/>
    <n v="10"/>
    <s v="(1.3)"/>
    <n v="70"/>
    <s v="(9.2)"/>
    <n v="158"/>
    <s v="(20.7)"/>
    <n v="0"/>
    <s v="(0.0)"/>
    <n v="764"/>
    <s v="(3.8)"/>
  </r>
  <r>
    <x v="0"/>
    <x v="5"/>
    <n v="417"/>
    <s v="(38.4)"/>
    <n v="53"/>
    <s v="(4.9)"/>
    <n v="70"/>
    <s v="(6.5)"/>
    <n v="545"/>
    <s v="(50.2)"/>
    <n v="0"/>
    <s v="(0.0)"/>
    <n v="1085"/>
    <s v="(5.5)"/>
  </r>
  <r>
    <x v="0"/>
    <x v="6"/>
    <n v="120"/>
    <s v="(24.1)"/>
    <n v="53"/>
    <s v="(10.7)"/>
    <n v="41"/>
    <s v="(8.2)"/>
    <n v="283"/>
    <s v="(56.9)"/>
    <n v="0"/>
    <s v="(0.0)"/>
    <n v="497"/>
    <s v="(2.5)"/>
  </r>
  <r>
    <x v="0"/>
    <x v="7"/>
    <n v="373"/>
    <s v="(52.5)"/>
    <n v="55"/>
    <s v="(7.7)"/>
    <n v="15"/>
    <s v="(2.1)"/>
    <n v="268"/>
    <s v="(37.7)"/>
    <n v="0"/>
    <s v="(0.0)"/>
    <n v="711"/>
    <s v="(3.6)"/>
  </r>
  <r>
    <x v="0"/>
    <x v="8"/>
    <n v="175"/>
    <s v="(59.9)"/>
    <n v="5"/>
    <s v="(1.7)"/>
    <n v="43"/>
    <s v="(14.7)"/>
    <n v="69"/>
    <s v="(23.6)"/>
    <n v="0"/>
    <s v="(0.0)"/>
    <n v="292"/>
    <s v="(1.5)"/>
  </r>
  <r>
    <x v="0"/>
    <x v="9"/>
    <n v="155"/>
    <s v="(24.0)"/>
    <n v="67"/>
    <s v="(10.4)"/>
    <n v="31"/>
    <s v="(4.8)"/>
    <n v="393"/>
    <s v="(60.8)"/>
    <n v="0"/>
    <s v="(0.0)"/>
    <n v="646"/>
    <s v="(3.3)"/>
  </r>
  <r>
    <x v="0"/>
    <x v="10"/>
    <n v="23"/>
    <s v="(7.8)"/>
    <n v="17"/>
    <s v="(5.8)"/>
    <n v="6"/>
    <s v="(2.0)"/>
    <n v="248"/>
    <s v="(84.4)"/>
    <n v="0"/>
    <s v="(0.0)"/>
    <n v="294"/>
    <s v="(1.5)"/>
  </r>
  <r>
    <x v="0"/>
    <x v="11"/>
    <n v="146"/>
    <s v="(23.4)"/>
    <n v="32"/>
    <s v="(5.1)"/>
    <n v="31"/>
    <s v="(5.0)"/>
    <n v="413"/>
    <s v="(66.1)"/>
    <n v="3"/>
    <s v="(0.5)"/>
    <n v="625"/>
    <s v="(3.1)"/>
  </r>
  <r>
    <x v="0"/>
    <x v="12"/>
    <n v="322"/>
    <s v="(43.9)"/>
    <n v="20"/>
    <s v="(2.7)"/>
    <n v="13"/>
    <s v="(1.8)"/>
    <n v="378"/>
    <s v="(51.6)"/>
    <n v="0"/>
    <s v="(0.0)"/>
    <n v="733"/>
    <s v="(3.7)"/>
  </r>
  <r>
    <x v="0"/>
    <x v="13"/>
    <n v="276"/>
    <s v="(47.3)"/>
    <n v="3"/>
    <s v="(0.5)"/>
    <n v="30"/>
    <s v="(5.1)"/>
    <n v="274"/>
    <s v="(47.0)"/>
    <n v="0"/>
    <s v="(0.0)"/>
    <n v="583"/>
    <s v="(2.9)"/>
  </r>
  <r>
    <x v="0"/>
    <x v="14"/>
    <n v="428"/>
    <s v="(43.5)"/>
    <n v="20"/>
    <s v="(2.0)"/>
    <n v="23"/>
    <s v="(2.3)"/>
    <n v="514"/>
    <s v="(52.2)"/>
    <n v="0"/>
    <s v="(0.0)"/>
    <n v="985"/>
    <s v="(5.0)"/>
  </r>
  <r>
    <x v="0"/>
    <x v="15"/>
    <n v="193"/>
    <s v="(26.4)"/>
    <n v="60"/>
    <s v="(8.2)"/>
    <n v="22"/>
    <s v="(3.0)"/>
    <n v="457"/>
    <s v="(62.4)"/>
    <n v="0"/>
    <s v="(0.0)"/>
    <n v="732"/>
    <s v="(3.7)"/>
  </r>
  <r>
    <x v="0"/>
    <x v="16"/>
    <n v="362"/>
    <s v="(39.5)"/>
    <n v="37"/>
    <s v="(4.0)"/>
    <n v="25"/>
    <s v="(2.7)"/>
    <n v="492"/>
    <s v="(53.7)"/>
    <n v="0"/>
    <s v="(0.0)"/>
    <n v="916"/>
    <s v="(4.6)"/>
  </r>
  <r>
    <x v="0"/>
    <x v="17"/>
    <n v="27"/>
    <s v="(9.2)"/>
    <n v="18"/>
    <s v="(6.1)"/>
    <n v="11"/>
    <s v="(3.7)"/>
    <n v="238"/>
    <s v="(81.0)"/>
    <n v="0"/>
    <s v="(0.0)"/>
    <n v="294"/>
    <s v="(1.5)"/>
  </r>
  <r>
    <x v="0"/>
    <x v="18"/>
    <n v="162"/>
    <s v="(26.5)"/>
    <n v="38"/>
    <s v="(6.2)"/>
    <n v="11"/>
    <s v="(1.8)"/>
    <n v="400"/>
    <s v="(65.5)"/>
    <n v="0"/>
    <s v="(0.0)"/>
    <n v="611"/>
    <s v="(3.1)"/>
  </r>
  <r>
    <x v="0"/>
    <x v="19"/>
    <n v="24"/>
    <s v="(7.5)"/>
    <n v="8"/>
    <s v="(2.5)"/>
    <n v="2"/>
    <s v="(0.6)"/>
    <n v="285"/>
    <s v="(89.3)"/>
    <n v="0"/>
    <s v="(0.0)"/>
    <n v="319"/>
    <s v="(1.6)"/>
  </r>
  <r>
    <x v="0"/>
    <x v="20"/>
    <n v="422"/>
    <s v="(31.2)"/>
    <n v="123"/>
    <s v="(9.1)"/>
    <n v="55"/>
    <s v="(4.1)"/>
    <n v="753"/>
    <s v="(55.7)"/>
    <n v="0"/>
    <s v="(0.0)"/>
    <n v="1353"/>
    <s v="(6.8)"/>
  </r>
  <r>
    <x v="0"/>
    <x v="21"/>
    <n v="296"/>
    <s v="(40.9)"/>
    <n v="39"/>
    <s v="(5.4)"/>
    <n v="8"/>
    <s v="(1.1)"/>
    <n v="381"/>
    <s v="(52.6)"/>
    <n v="0"/>
    <s v="(0.0)"/>
    <n v="724"/>
    <s v="(3.6)"/>
  </r>
  <r>
    <x v="0"/>
    <x v="22"/>
    <n v="193"/>
    <s v="(49.7)"/>
    <n v="0"/>
    <s v="(0.0)"/>
    <n v="79"/>
    <s v="(20.4)"/>
    <n v="116"/>
    <s v="(29.9)"/>
    <n v="0"/>
    <s v="(0.0)"/>
    <n v="388"/>
    <s v="(2.0)"/>
  </r>
  <r>
    <x v="0"/>
    <x v="23"/>
    <n v="80"/>
    <s v="(21.6)"/>
    <n v="18"/>
    <s v="(4.9)"/>
    <n v="30"/>
    <s v="(8.1)"/>
    <n v="243"/>
    <s v="(65.5)"/>
    <n v="0"/>
    <s v="(0.0)"/>
    <n v="371"/>
    <s v="(1.9)"/>
  </r>
  <r>
    <x v="0"/>
    <x v="24"/>
    <n v="146"/>
    <s v="(29.6)"/>
    <n v="35"/>
    <s v="(7.1)"/>
    <n v="19"/>
    <s v="(3.8)"/>
    <n v="294"/>
    <s v="(59.5)"/>
    <n v="0"/>
    <s v="(0.0)"/>
    <n v="494"/>
    <s v="(2.5)"/>
  </r>
  <r>
    <x v="0"/>
    <x v="25"/>
    <n v="41"/>
    <s v="(10.1)"/>
    <n v="26"/>
    <s v="(6.4)"/>
    <n v="5"/>
    <s v="(1.2)"/>
    <n v="335"/>
    <s v="(82.3)"/>
    <n v="0"/>
    <s v="(0.0)"/>
    <n v="407"/>
    <s v="(2.0)"/>
  </r>
  <r>
    <x v="0"/>
    <x v="26"/>
    <n v="405"/>
    <s v="(45.2)"/>
    <n v="46"/>
    <s v="(5.1)"/>
    <n v="40"/>
    <s v="(4.5)"/>
    <n v="405"/>
    <s v="(45.2)"/>
    <n v="0"/>
    <s v="(0.0)"/>
    <n v="896"/>
    <s v="(4.5)"/>
  </r>
  <r>
    <x v="0"/>
    <x v="27"/>
    <n v="148"/>
    <s v="(28.4)"/>
    <n v="41"/>
    <s v="(7.9)"/>
    <n v="18"/>
    <s v="(3.4)"/>
    <n v="315"/>
    <s v="(60.3)"/>
    <n v="0"/>
    <s v="(0.0)"/>
    <n v="522"/>
    <s v="(2.6)"/>
  </r>
  <r>
    <x v="0"/>
    <x v="28"/>
    <n v="396"/>
    <s v="(38.6)"/>
    <n v="51"/>
    <s v="(5.0)"/>
    <n v="53"/>
    <s v="(5.2)"/>
    <n v="526"/>
    <s v="(51.3)"/>
    <n v="0"/>
    <s v="(0.0)"/>
    <n v="1026"/>
    <s v="(5.2)"/>
  </r>
  <r>
    <x v="0"/>
    <x v="29"/>
    <n v="109"/>
    <s v="(24.9)"/>
    <n v="17"/>
    <s v="(3.9)"/>
    <n v="7"/>
    <s v="(1.6)"/>
    <n v="304"/>
    <s v="(69.6)"/>
    <n v="0"/>
    <s v="(0.0)"/>
    <n v="437"/>
    <s v="(2.2)"/>
  </r>
  <r>
    <x v="0"/>
    <x v="30"/>
    <n v="156"/>
    <s v="(35.6)"/>
    <n v="1"/>
    <s v="(0.2)"/>
    <n v="266"/>
    <s v="(60.7)"/>
    <n v="15"/>
    <s v="(3.4)"/>
    <n v="0"/>
    <s v="(0.0)"/>
    <n v="438"/>
    <s v="(2.2)"/>
  </r>
  <r>
    <x v="0"/>
    <x v="31"/>
    <n v="58"/>
    <s v="(65.9)"/>
    <n v="3"/>
    <s v="(3.4)"/>
    <n v="11"/>
    <s v="(12.5)"/>
    <n v="15"/>
    <s v="(17.0)"/>
    <n v="1"/>
    <s v="(1.1)"/>
    <n v="88"/>
    <s v="(0.4)"/>
  </r>
  <r>
    <x v="0"/>
    <x v="32"/>
    <n v="6755"/>
    <s v="(34.0)"/>
    <n v="1084"/>
    <s v="(5.5)"/>
    <n v="1305"/>
    <s v="(6.6)"/>
    <n v="10721"/>
    <s v="(54.0)"/>
    <n v="4"/>
    <s v="(0.0)"/>
    <n v="19869"/>
    <s v="(32.9)"/>
  </r>
  <r>
    <x v="1"/>
    <x v="0"/>
    <n v="145"/>
    <s v="(26.6)"/>
    <n v="51"/>
    <s v="(9.3)"/>
    <n v="48"/>
    <s v="(8.8)"/>
    <n v="302"/>
    <s v="(55.3)"/>
    <n v="0"/>
    <s v="(0.0)"/>
    <n v="546"/>
    <s v="(2.7)"/>
  </r>
  <r>
    <x v="1"/>
    <x v="1"/>
    <n v="172"/>
    <s v="(33.7)"/>
    <n v="19"/>
    <s v="(3.7)"/>
    <n v="4"/>
    <s v="(0.8)"/>
    <n v="315"/>
    <s v="(61.8)"/>
    <n v="0"/>
    <s v="(0.0)"/>
    <n v="510"/>
    <s v="(2.5)"/>
  </r>
  <r>
    <x v="1"/>
    <x v="2"/>
    <n v="341"/>
    <s v="(30.1)"/>
    <n v="97"/>
    <s v="(8.6)"/>
    <n v="13"/>
    <s v="(1.1)"/>
    <n v="682"/>
    <s v="(60.2)"/>
    <n v="0"/>
    <s v="(0.0)"/>
    <n v="1133"/>
    <s v="(5.6)"/>
  </r>
  <r>
    <x v="1"/>
    <x v="3"/>
    <n v="255"/>
    <s v="(23.8)"/>
    <n v="54"/>
    <s v="(5.0)"/>
    <n v="186"/>
    <s v="(17.4)"/>
    <n v="576"/>
    <s v="(53.8)"/>
    <n v="0"/>
    <s v="(0.0)"/>
    <n v="1071"/>
    <s v="(5.3)"/>
  </r>
  <r>
    <x v="1"/>
    <x v="4"/>
    <n v="544"/>
    <s v="(69.9)"/>
    <n v="7"/>
    <s v="(0.9)"/>
    <n v="54"/>
    <s v="(6.9)"/>
    <n v="173"/>
    <s v="(22.2)"/>
    <n v="0"/>
    <s v="(0.0)"/>
    <n v="778"/>
    <s v="(3.9)"/>
  </r>
  <r>
    <x v="1"/>
    <x v="5"/>
    <n v="416"/>
    <s v="(37.9)"/>
    <n v="60"/>
    <s v="(5.5)"/>
    <n v="60"/>
    <s v="(5.5)"/>
    <n v="561"/>
    <s v="(51.1)"/>
    <n v="0"/>
    <s v="(0.0)"/>
    <n v="1097"/>
    <s v="(5.4)"/>
  </r>
  <r>
    <x v="1"/>
    <x v="6"/>
    <n v="115"/>
    <s v="(21.2)"/>
    <n v="40"/>
    <s v="(7.4)"/>
    <n v="62"/>
    <s v="(11.4)"/>
    <n v="325"/>
    <s v="(60.0)"/>
    <n v="0"/>
    <s v="(0.0)"/>
    <n v="542"/>
    <s v="(2.7)"/>
  </r>
  <r>
    <x v="1"/>
    <x v="7"/>
    <n v="344"/>
    <s v="(50.9)"/>
    <n v="50"/>
    <s v="(7.4)"/>
    <n v="11"/>
    <s v="(1.6)"/>
    <n v="271"/>
    <s v="(40.1)"/>
    <n v="0"/>
    <s v="(0.0)"/>
    <n v="676"/>
    <s v="(3.4)"/>
  </r>
  <r>
    <x v="1"/>
    <x v="8"/>
    <n v="197"/>
    <s v="(60.8)"/>
    <n v="5"/>
    <s v="(1.5)"/>
    <n v="48"/>
    <s v="(14.8)"/>
    <n v="74"/>
    <s v="(22.8)"/>
    <n v="0"/>
    <s v="(0.0)"/>
    <n v="324"/>
    <s v="(1.6)"/>
  </r>
  <r>
    <x v="1"/>
    <x v="9"/>
    <n v="155"/>
    <s v="(24.2)"/>
    <n v="66"/>
    <s v="(10.3)"/>
    <n v="26"/>
    <s v="(4.1)"/>
    <n v="393"/>
    <s v="(61.4)"/>
    <n v="0"/>
    <s v="(0.0)"/>
    <n v="640"/>
    <s v="(3.2)"/>
  </r>
  <r>
    <x v="1"/>
    <x v="10"/>
    <n v="27"/>
    <s v="(9.5)"/>
    <n v="4"/>
    <s v="(1.4)"/>
    <n v="9"/>
    <s v="(3.2)"/>
    <n v="243"/>
    <s v="(85.9)"/>
    <n v="0"/>
    <s v="(0.0)"/>
    <n v="283"/>
    <s v="(1.4)"/>
  </r>
  <r>
    <x v="1"/>
    <x v="11"/>
    <n v="137"/>
    <s v="(21.4)"/>
    <n v="45"/>
    <s v="(7.0)"/>
    <n v="42"/>
    <s v="(6.6)"/>
    <n v="415"/>
    <s v="(64.9)"/>
    <n v="0"/>
    <s v="(0.0)"/>
    <n v="639"/>
    <s v="(3.2)"/>
  </r>
  <r>
    <x v="1"/>
    <x v="12"/>
    <n v="368"/>
    <s v="(45.8)"/>
    <n v="14"/>
    <s v="(1.7)"/>
    <n v="16"/>
    <s v="(2.0)"/>
    <n v="405"/>
    <s v="(50.4)"/>
    <n v="0"/>
    <s v="(0.0)"/>
    <n v="803"/>
    <s v="(4.0)"/>
  </r>
  <r>
    <x v="1"/>
    <x v="13"/>
    <n v="291"/>
    <s v="(51.9)"/>
    <n v="3"/>
    <s v="(0.5)"/>
    <n v="25"/>
    <s v="(4.5)"/>
    <n v="242"/>
    <s v="(43.1)"/>
    <n v="0"/>
    <s v="(0.0)"/>
    <n v="561"/>
    <s v="(2.8)"/>
  </r>
  <r>
    <x v="1"/>
    <x v="14"/>
    <n v="407"/>
    <s v="(42.8)"/>
    <n v="20"/>
    <s v="(2.1)"/>
    <n v="29"/>
    <s v="(3.0)"/>
    <n v="495"/>
    <s v="(52.1)"/>
    <n v="0"/>
    <s v="(0.0)"/>
    <n v="951"/>
    <s v="(4.7)"/>
  </r>
  <r>
    <x v="1"/>
    <x v="15"/>
    <n v="191"/>
    <s v="(25.7)"/>
    <n v="64"/>
    <s v="(8.6)"/>
    <n v="20"/>
    <s v="(2.7)"/>
    <n v="469"/>
    <s v="(63.0)"/>
    <n v="0"/>
    <s v="(0.0)"/>
    <n v="744"/>
    <s v="(3.7)"/>
  </r>
  <r>
    <x v="1"/>
    <x v="16"/>
    <n v="308"/>
    <s v="(35.1)"/>
    <n v="33"/>
    <s v="(3.8)"/>
    <n v="24"/>
    <s v="(2.7)"/>
    <n v="512"/>
    <s v="(58.4)"/>
    <n v="0"/>
    <s v="(0.0)"/>
    <n v="877"/>
    <s v="(4.3)"/>
  </r>
  <r>
    <x v="1"/>
    <x v="17"/>
    <n v="32"/>
    <s v="(10.1)"/>
    <n v="10"/>
    <s v="(3.1)"/>
    <n v="15"/>
    <s v="(4.7)"/>
    <n v="261"/>
    <s v="(82.1)"/>
    <n v="0"/>
    <s v="(0.0)"/>
    <n v="318"/>
    <s v="(1.6)"/>
  </r>
  <r>
    <x v="1"/>
    <x v="18"/>
    <n v="149"/>
    <s v="(26.6)"/>
    <n v="24"/>
    <s v="(4.3)"/>
    <n v="18"/>
    <s v="(3.2)"/>
    <n v="370"/>
    <s v="(66.0)"/>
    <n v="0"/>
    <s v="(0.0)"/>
    <n v="561"/>
    <s v="(2.8)"/>
  </r>
  <r>
    <x v="1"/>
    <x v="19"/>
    <n v="36"/>
    <s v="(11.2)"/>
    <n v="10"/>
    <s v="(3.1)"/>
    <n v="4"/>
    <s v="(1.2)"/>
    <n v="271"/>
    <s v="(84.4)"/>
    <n v="0"/>
    <s v="(0.0)"/>
    <n v="321"/>
    <s v="(1.6)"/>
  </r>
  <r>
    <x v="1"/>
    <x v="20"/>
    <n v="361"/>
    <s v="(29.8)"/>
    <n v="103"/>
    <s v="(8.5)"/>
    <n v="56"/>
    <s v="(4.6)"/>
    <n v="691"/>
    <s v="(57.1)"/>
    <n v="0"/>
    <s v="(0.0)"/>
    <n v="1211"/>
    <s v="(6.0)"/>
  </r>
  <r>
    <x v="1"/>
    <x v="21"/>
    <n v="286"/>
    <s v="(39.9)"/>
    <n v="43"/>
    <s v="(6.0)"/>
    <n v="7"/>
    <s v="(1.0)"/>
    <n v="380"/>
    <s v="(53.1)"/>
    <n v="0"/>
    <s v="(0.0)"/>
    <n v="716"/>
    <s v="(3.5)"/>
  </r>
  <r>
    <x v="1"/>
    <x v="22"/>
    <n v="223"/>
    <s v="(50.6)"/>
    <n v="9"/>
    <s v="(2.0)"/>
    <n v="61"/>
    <s v="(13.8)"/>
    <n v="148"/>
    <s v="(33.6)"/>
    <n v="0"/>
    <s v="(0.0)"/>
    <n v="441"/>
    <s v="(2.2)"/>
  </r>
  <r>
    <x v="1"/>
    <x v="23"/>
    <n v="57"/>
    <s v="(14.2)"/>
    <n v="22"/>
    <s v="(5.5)"/>
    <n v="29"/>
    <s v="(7.2)"/>
    <n v="292"/>
    <s v="(73.0)"/>
    <n v="0"/>
    <s v="(0.0)"/>
    <n v="400"/>
    <s v="(2.0)"/>
  </r>
  <r>
    <x v="1"/>
    <x v="24"/>
    <n v="148"/>
    <s v="(29.7)"/>
    <n v="32"/>
    <s v="(6.4)"/>
    <n v="13"/>
    <s v="(2.6)"/>
    <n v="305"/>
    <s v="(61.2)"/>
    <n v="0"/>
    <s v="(0.0)"/>
    <n v="498"/>
    <s v="(2.5)"/>
  </r>
  <r>
    <x v="1"/>
    <x v="25"/>
    <n v="45"/>
    <s v="(11.4)"/>
    <n v="25"/>
    <s v="(6.3)"/>
    <n v="8"/>
    <s v="(2.0)"/>
    <n v="318"/>
    <s v="(80.3)"/>
    <n v="0"/>
    <s v="(0.0)"/>
    <n v="396"/>
    <s v="(2.0)"/>
  </r>
  <r>
    <x v="1"/>
    <x v="26"/>
    <n v="364"/>
    <s v="(42.7)"/>
    <n v="38"/>
    <s v="(4.5)"/>
    <n v="53"/>
    <s v="(6.2)"/>
    <n v="398"/>
    <s v="(46.7)"/>
    <n v="0"/>
    <s v="(0.0)"/>
    <n v="853"/>
    <s v="(4.2)"/>
  </r>
  <r>
    <x v="1"/>
    <x v="27"/>
    <n v="128"/>
    <s v="(25.5)"/>
    <n v="50"/>
    <s v="(10.0)"/>
    <n v="15"/>
    <s v="(3.0)"/>
    <n v="308"/>
    <s v="(61.5)"/>
    <n v="0"/>
    <s v="(0.0)"/>
    <n v="501"/>
    <s v="(2.5)"/>
  </r>
  <r>
    <x v="1"/>
    <x v="28"/>
    <n v="362"/>
    <s v="(35.4)"/>
    <n v="61"/>
    <s v="(6.0)"/>
    <n v="62"/>
    <s v="(6.1)"/>
    <n v="539"/>
    <s v="(52.6)"/>
    <n v="0"/>
    <s v="(0.0)"/>
    <n v="1024"/>
    <s v="(5.1)"/>
  </r>
  <r>
    <x v="1"/>
    <x v="29"/>
    <n v="83"/>
    <s v="(20.4)"/>
    <n v="17"/>
    <s v="(4.2)"/>
    <n v="10"/>
    <s v="(2.5)"/>
    <n v="296"/>
    <s v="(72.9)"/>
    <n v="0"/>
    <s v="(0.0)"/>
    <n v="406"/>
    <s v="(2.0)"/>
  </r>
  <r>
    <x v="1"/>
    <x v="30"/>
    <n v="114"/>
    <s v="(44.2)"/>
    <n v="0"/>
    <s v="(0.0)"/>
    <n v="133"/>
    <s v="(51.6)"/>
    <n v="11"/>
    <s v="(4.3)"/>
    <n v="0"/>
    <s v="(0.0)"/>
    <n v="258"/>
    <s v="(1.3)"/>
  </r>
  <r>
    <x v="1"/>
    <x v="31"/>
    <n v="51"/>
    <s v="(54.8)"/>
    <n v="4"/>
    <s v="(4.3)"/>
    <n v="16"/>
    <s v="(17.2)"/>
    <n v="22"/>
    <s v="(23.7)"/>
    <n v="0"/>
    <s v="(0.0)"/>
    <n v="93"/>
    <s v="(0.5)"/>
  </r>
  <r>
    <x v="1"/>
    <x v="32"/>
    <n v="6852"/>
    <s v="(34.0)"/>
    <n v="1080"/>
    <s v="(5.4)"/>
    <n v="1177"/>
    <s v="(5.8)"/>
    <n v="11063"/>
    <s v="(54.8)"/>
    <n v="0"/>
    <s v="(0.0)"/>
    <n v="20172"/>
    <s v="(33.4)"/>
  </r>
  <r>
    <x v="2"/>
    <x v="0"/>
    <n v="173"/>
    <s v="(23.4)"/>
    <n v="33"/>
    <s v="(4.5)"/>
    <n v="99"/>
    <s v="(13.4)"/>
    <n v="433"/>
    <s v="(58.7)"/>
    <n v="0"/>
    <s v="(0.0)"/>
    <n v="738"/>
    <s v="(3.6)"/>
  </r>
  <r>
    <x v="2"/>
    <x v="1"/>
    <n v="149"/>
    <s v="(30.5)"/>
    <n v="4"/>
    <s v="(0.8)"/>
    <n v="1"/>
    <s v="(0.2)"/>
    <n v="335"/>
    <s v="(68.5)"/>
    <n v="0"/>
    <s v="(0.0)"/>
    <n v="489"/>
    <s v="(2.4)"/>
  </r>
  <r>
    <x v="2"/>
    <x v="2"/>
    <n v="253"/>
    <s v="(24.9)"/>
    <n v="88"/>
    <s v="(8.7)"/>
    <n v="7"/>
    <s v="(0.7)"/>
    <n v="667"/>
    <s v="(65.7)"/>
    <n v="0"/>
    <s v="(0.0)"/>
    <n v="1015"/>
    <s v="(5.0)"/>
  </r>
  <r>
    <x v="2"/>
    <x v="3"/>
    <n v="256"/>
    <s v="(25.8)"/>
    <n v="33"/>
    <s v="(3.3)"/>
    <n v="144"/>
    <s v="(14.5)"/>
    <n v="559"/>
    <s v="(56.4)"/>
    <n v="0"/>
    <s v="(0.0)"/>
    <n v="992"/>
    <s v="(4.9)"/>
  </r>
  <r>
    <x v="2"/>
    <x v="4"/>
    <n v="477"/>
    <s v="(65.6)"/>
    <n v="0"/>
    <s v="(0.0)"/>
    <n v="67"/>
    <s v="(9.2)"/>
    <n v="183"/>
    <s v="(25.2)"/>
    <n v="0"/>
    <s v="(0.0)"/>
    <n v="727"/>
    <s v="(3.6)"/>
  </r>
  <r>
    <x v="2"/>
    <x v="5"/>
    <n v="377"/>
    <s v="(35.4)"/>
    <n v="30"/>
    <s v="(2.8)"/>
    <n v="57"/>
    <s v="(5.3)"/>
    <n v="602"/>
    <s v="(56.5)"/>
    <n v="0"/>
    <s v="(0.0)"/>
    <n v="1066"/>
    <s v="(5.2)"/>
  </r>
  <r>
    <x v="2"/>
    <x v="6"/>
    <n v="148"/>
    <s v="(24.6)"/>
    <n v="35"/>
    <s v="(5.8)"/>
    <n v="54"/>
    <s v="(9.0)"/>
    <n v="364"/>
    <s v="(60.5)"/>
    <n v="1"/>
    <s v="(0.2)"/>
    <n v="602"/>
    <s v="(3.0)"/>
  </r>
  <r>
    <x v="2"/>
    <x v="7"/>
    <n v="394"/>
    <s v="(53.0)"/>
    <n v="47"/>
    <s v="(6.3)"/>
    <n v="16"/>
    <s v="(2.2)"/>
    <n v="287"/>
    <s v="(38.6)"/>
    <n v="0"/>
    <s v="(0.0)"/>
    <n v="744"/>
    <s v="(3.7)"/>
  </r>
  <r>
    <x v="2"/>
    <x v="8"/>
    <n v="178"/>
    <s v="(59.5)"/>
    <n v="5"/>
    <s v="(1.7)"/>
    <n v="53"/>
    <s v="(17.7)"/>
    <n v="63"/>
    <s v="(21.1)"/>
    <n v="0"/>
    <s v="(0.0)"/>
    <n v="299"/>
    <s v="(1.5)"/>
  </r>
  <r>
    <x v="2"/>
    <x v="9"/>
    <n v="142"/>
    <s v="(22.9)"/>
    <n v="76"/>
    <s v="(12.2)"/>
    <n v="27"/>
    <s v="(4.3)"/>
    <n v="376"/>
    <s v="(60.5)"/>
    <n v="0"/>
    <s v="(0.0)"/>
    <n v="621"/>
    <s v="(3.0)"/>
  </r>
  <r>
    <x v="2"/>
    <x v="10"/>
    <n v="40"/>
    <s v="(12.5)"/>
    <n v="3"/>
    <s v="(0.9)"/>
    <n v="6"/>
    <s v="(1.9)"/>
    <n v="270"/>
    <s v="(84.6)"/>
    <n v="0"/>
    <s v="(0.0)"/>
    <n v="319"/>
    <s v="(1.6)"/>
  </r>
  <r>
    <x v="2"/>
    <x v="11"/>
    <n v="125"/>
    <s v="(21.5)"/>
    <n v="50"/>
    <s v="(8.6)"/>
    <n v="20"/>
    <s v="(3.4)"/>
    <n v="386"/>
    <s v="(66.4)"/>
    <n v="0"/>
    <s v="(0.0)"/>
    <n v="581"/>
    <s v="(2.9)"/>
  </r>
  <r>
    <x v="2"/>
    <x v="12"/>
    <n v="251"/>
    <s v="(35.1)"/>
    <n v="8"/>
    <s v="(1.1)"/>
    <n v="71"/>
    <s v="(9.9)"/>
    <n v="386"/>
    <s v="(53.9)"/>
    <n v="0"/>
    <s v="(0.0)"/>
    <n v="716"/>
    <s v="(3.5)"/>
  </r>
  <r>
    <x v="2"/>
    <x v="13"/>
    <n v="260"/>
    <s v="(50.9)"/>
    <n v="1"/>
    <s v="(0.2)"/>
    <n v="17"/>
    <s v="(3.3)"/>
    <n v="233"/>
    <s v="(45.6)"/>
    <n v="0"/>
    <s v="(0.0)"/>
    <n v="511"/>
    <s v="(2.5)"/>
  </r>
  <r>
    <x v="2"/>
    <x v="14"/>
    <n v="435"/>
    <s v="(44.6)"/>
    <n v="30"/>
    <s v="(3.1)"/>
    <n v="37"/>
    <s v="(3.8)"/>
    <n v="473"/>
    <s v="(48.5)"/>
    <n v="0"/>
    <s v="(0.0)"/>
    <n v="975"/>
    <s v="(4.8)"/>
  </r>
  <r>
    <x v="2"/>
    <x v="15"/>
    <n v="200"/>
    <s v="(27.8)"/>
    <n v="40"/>
    <s v="(5.6)"/>
    <n v="27"/>
    <s v="(3.8)"/>
    <n v="452"/>
    <s v="(62.9)"/>
    <n v="0"/>
    <s v="(0.0)"/>
    <n v="719"/>
    <s v="(3.5)"/>
  </r>
  <r>
    <x v="2"/>
    <x v="16"/>
    <n v="271"/>
    <s v="(33.8)"/>
    <n v="33"/>
    <s v="(4.1)"/>
    <n v="16"/>
    <s v="(2.0)"/>
    <n v="481"/>
    <s v="(60.0)"/>
    <n v="0"/>
    <s v="(0.0)"/>
    <n v="801"/>
    <s v="(3.9)"/>
  </r>
  <r>
    <x v="2"/>
    <x v="17"/>
    <n v="31"/>
    <s v="(9.4)"/>
    <n v="5"/>
    <s v="(1.5)"/>
    <n v="10"/>
    <s v="(3.0)"/>
    <n v="283"/>
    <s v="(86.0)"/>
    <n v="0"/>
    <s v="(0.0)"/>
    <n v="329"/>
    <s v="(1.6)"/>
  </r>
  <r>
    <x v="2"/>
    <x v="18"/>
    <n v="163"/>
    <s v="(29.6)"/>
    <n v="34"/>
    <s v="(6.2)"/>
    <n v="20"/>
    <s v="(3.6)"/>
    <n v="333"/>
    <s v="(60.5)"/>
    <n v="0"/>
    <s v="(0.0)"/>
    <n v="550"/>
    <s v="(2.7)"/>
  </r>
  <r>
    <x v="2"/>
    <x v="19"/>
    <n v="31"/>
    <s v="(7.8)"/>
    <n v="15"/>
    <s v="(3.8)"/>
    <n v="17"/>
    <s v="(4.3)"/>
    <n v="336"/>
    <s v="(84.2)"/>
    <n v="0"/>
    <s v="(0.0)"/>
    <n v="399"/>
    <s v="(2.0)"/>
  </r>
  <r>
    <x v="2"/>
    <x v="20"/>
    <n v="463"/>
    <s v="(35.9)"/>
    <n v="80"/>
    <s v="(6.2)"/>
    <n v="93"/>
    <s v="(7.2)"/>
    <n v="655"/>
    <s v="(50.7)"/>
    <n v="0"/>
    <s v="(0.0)"/>
    <n v="1291"/>
    <s v="(6.3)"/>
  </r>
  <r>
    <x v="2"/>
    <x v="21"/>
    <n v="274"/>
    <s v="(36.7)"/>
    <n v="40"/>
    <s v="(5.4)"/>
    <n v="15"/>
    <s v="(2.0)"/>
    <n v="418"/>
    <s v="(56.0)"/>
    <n v="0"/>
    <s v="(0.0)"/>
    <n v="747"/>
    <s v="(3.7)"/>
  </r>
  <r>
    <x v="2"/>
    <x v="22"/>
    <n v="231"/>
    <s v="(54.1)"/>
    <n v="5"/>
    <s v="(1.2)"/>
    <n v="82"/>
    <s v="(19.2)"/>
    <n v="109"/>
    <s v="(25.5)"/>
    <n v="0"/>
    <s v="(0.0)"/>
    <n v="427"/>
    <s v="(2.1)"/>
  </r>
  <r>
    <x v="2"/>
    <x v="23"/>
    <n v="46"/>
    <s v="(11.3)"/>
    <n v="22"/>
    <s v="(5.4)"/>
    <n v="33"/>
    <s v="(8.1)"/>
    <n v="306"/>
    <s v="(75.2)"/>
    <n v="0"/>
    <s v="(0.0)"/>
    <n v="407"/>
    <s v="(2.0)"/>
  </r>
  <r>
    <x v="2"/>
    <x v="24"/>
    <n v="171"/>
    <s v="(21.4)"/>
    <n v="44"/>
    <s v="(5.5)"/>
    <n v="13"/>
    <s v="(1.6)"/>
    <n v="571"/>
    <s v="(71.5)"/>
    <n v="0"/>
    <s v="(0.0)"/>
    <n v="799"/>
    <s v="(3.9)"/>
  </r>
  <r>
    <x v="2"/>
    <x v="25"/>
    <n v="40"/>
    <s v="(12.8)"/>
    <n v="22"/>
    <s v="(7.1)"/>
    <n v="13"/>
    <s v="(4.2)"/>
    <n v="237"/>
    <s v="(76.0)"/>
    <n v="0"/>
    <s v="(0.0)"/>
    <n v="312"/>
    <s v="(1.5)"/>
  </r>
  <r>
    <x v="2"/>
    <x v="26"/>
    <n v="362"/>
    <s v="(40.3)"/>
    <n v="39"/>
    <s v="(4.3)"/>
    <n v="56"/>
    <s v="(6.2)"/>
    <n v="441"/>
    <s v="(49.1)"/>
    <n v="0"/>
    <s v="(0.0)"/>
    <n v="898"/>
    <s v="(4.4)"/>
  </r>
  <r>
    <x v="2"/>
    <x v="27"/>
    <n v="119"/>
    <s v="(24.2)"/>
    <n v="36"/>
    <s v="(7.3)"/>
    <n v="13"/>
    <s v="(2.6)"/>
    <n v="324"/>
    <s v="(65.9)"/>
    <n v="0"/>
    <s v="(0.0)"/>
    <n v="492"/>
    <s v="(2.4)"/>
  </r>
  <r>
    <x v="2"/>
    <x v="28"/>
    <n v="421"/>
    <s v="(41.1)"/>
    <n v="44"/>
    <s v="(4.3)"/>
    <n v="91"/>
    <s v="(8.9)"/>
    <n v="468"/>
    <s v="(45.7)"/>
    <n v="0"/>
    <s v="(0.0)"/>
    <n v="1024"/>
    <s v="(5.0)"/>
  </r>
  <r>
    <x v="2"/>
    <x v="29"/>
    <n v="96"/>
    <s v="(19.6)"/>
    <n v="30"/>
    <s v="(6.1)"/>
    <n v="16"/>
    <s v="(3.3)"/>
    <n v="348"/>
    <s v="(71.0)"/>
    <n v="0"/>
    <s v="(0.0)"/>
    <n v="490"/>
    <s v="(2.4)"/>
  </r>
  <r>
    <x v="2"/>
    <x v="30"/>
    <n v="110"/>
    <s v="(51.2)"/>
    <n v="0"/>
    <s v="(0.0)"/>
    <n v="88"/>
    <s v="(40.9)"/>
    <n v="17"/>
    <s v="(7.9)"/>
    <n v="0"/>
    <s v="(0.0)"/>
    <n v="215"/>
    <s v="(1.1)"/>
  </r>
  <r>
    <x v="2"/>
    <x v="31"/>
    <n v="54"/>
    <s v="(61.4)"/>
    <n v="3"/>
    <s v="(3.4)"/>
    <n v="17"/>
    <s v="(19.3)"/>
    <n v="14"/>
    <s v="(15.9)"/>
    <n v="0"/>
    <s v="(0.0)"/>
    <n v="88"/>
    <s v="(0.4)"/>
  </r>
  <r>
    <x v="2"/>
    <x v="32"/>
    <n v="6741"/>
    <s v="(33.1)"/>
    <n v="935"/>
    <s v="(4.6)"/>
    <n v="1296"/>
    <s v="(6.4)"/>
    <n v="11410"/>
    <s v="(56.0)"/>
    <n v="1"/>
    <s v="(0.0)"/>
    <n v="20383"/>
    <s v="(33.7)"/>
  </r>
  <r>
    <x v="3"/>
    <x v="32"/>
    <n v="20348"/>
    <s v="(33.7)"/>
    <n v="3099"/>
    <s v="(5.1)"/>
    <n v="3778"/>
    <s v="(6.3)"/>
    <n v="33194"/>
    <s v="(54.9)"/>
    <n v="5"/>
    <s v="(0.0)"/>
    <n v="60424"/>
    <s v=""/>
  </r>
</pivotCacheRecords>
</file>

<file path=xl/pivotCache/pivotCacheRecords2.xml><?xml version="1.0" encoding="utf-8"?>
<pivotCacheRecords xmlns="http://schemas.openxmlformats.org/spreadsheetml/2006/main" xmlns:r="http://schemas.openxmlformats.org/officeDocument/2006/relationships" count="100">
  <r>
    <x v="0"/>
    <x v="0"/>
    <n v="186"/>
    <s v="(52.5)"/>
    <n v="167"/>
    <s v="(47.2)"/>
    <n v="0"/>
    <s v="(0.0)"/>
    <n v="1"/>
    <s v="(0.3)"/>
    <n v="0"/>
    <s v="(0.0)"/>
    <n v="354"/>
    <s v="(1.8)"/>
  </r>
  <r>
    <x v="0"/>
    <x v="1"/>
    <n v="174"/>
    <s v="(55.2)"/>
    <n v="141"/>
    <s v="(44.8)"/>
    <n v="0"/>
    <s v="(0.0)"/>
    <n v="0"/>
    <s v="(0.0)"/>
    <n v="0"/>
    <s v="(0.0)"/>
    <n v="315"/>
    <s v="(1.6)"/>
  </r>
  <r>
    <x v="0"/>
    <x v="2"/>
    <n v="257"/>
    <s v="(60.2)"/>
    <n v="170"/>
    <s v="(39.8)"/>
    <n v="0"/>
    <s v="(0.0)"/>
    <n v="0"/>
    <s v="(0.0)"/>
    <n v="0"/>
    <s v="(0.0)"/>
    <n v="427"/>
    <s v="(2.1)"/>
  </r>
  <r>
    <x v="0"/>
    <x v="3"/>
    <n v="114"/>
    <s v="(22.4)"/>
    <n v="393"/>
    <s v="(77.4)"/>
    <n v="0"/>
    <s v="(0.0)"/>
    <n v="1"/>
    <s v="(0.2)"/>
    <n v="0"/>
    <s v="(0.0)"/>
    <n v="508"/>
    <s v="(2.6)"/>
  </r>
  <r>
    <x v="0"/>
    <x v="4"/>
    <n v="61"/>
    <s v="(38.6)"/>
    <n v="95"/>
    <s v="(60.1)"/>
    <n v="2"/>
    <s v="(1.3)"/>
    <n v="0"/>
    <s v="(0.0)"/>
    <n v="0"/>
    <s v="(0.0)"/>
    <n v="158"/>
    <s v="(0.8)"/>
  </r>
  <r>
    <x v="0"/>
    <x v="5"/>
    <n v="190"/>
    <s v="(34.9)"/>
    <n v="355"/>
    <s v="(65.1)"/>
    <n v="0"/>
    <s v="(0.0)"/>
    <n v="0"/>
    <s v="(0.0)"/>
    <n v="0"/>
    <s v="(0.0)"/>
    <n v="545"/>
    <s v="(2.7)"/>
  </r>
  <r>
    <x v="0"/>
    <x v="6"/>
    <n v="141"/>
    <s v="(49.8)"/>
    <n v="130"/>
    <s v="(45.9)"/>
    <n v="0"/>
    <s v="(0.0)"/>
    <n v="12"/>
    <s v="(4.2)"/>
    <n v="0"/>
    <s v="(0.0)"/>
    <n v="283"/>
    <s v="(1.4)"/>
  </r>
  <r>
    <x v="0"/>
    <x v="7"/>
    <n v="152"/>
    <s v="(56.7)"/>
    <n v="116"/>
    <s v="(43.3)"/>
    <n v="0"/>
    <s v="(0.0)"/>
    <n v="0"/>
    <s v="(0.0)"/>
    <n v="0"/>
    <s v="(0.0)"/>
    <n v="268"/>
    <s v="(1.3)"/>
  </r>
  <r>
    <x v="0"/>
    <x v="8"/>
    <n v="46"/>
    <s v="(66.7)"/>
    <n v="23"/>
    <s v="(33.3)"/>
    <n v="0"/>
    <s v="(0.0)"/>
    <n v="0"/>
    <s v="(0.0)"/>
    <n v="0"/>
    <s v="(0.0)"/>
    <n v="69"/>
    <s v="(0.3)"/>
  </r>
  <r>
    <x v="0"/>
    <x v="9"/>
    <n v="178"/>
    <s v="(45.3)"/>
    <n v="215"/>
    <s v="(54.7)"/>
    <n v="0"/>
    <s v="(0.0)"/>
    <n v="0"/>
    <s v="(0.0)"/>
    <n v="0"/>
    <s v="(0.0)"/>
    <n v="393"/>
    <s v="(2.0)"/>
  </r>
  <r>
    <x v="0"/>
    <x v="10"/>
    <n v="64"/>
    <s v="(25.8)"/>
    <n v="182"/>
    <s v="(73.4)"/>
    <n v="1"/>
    <s v="(0.4)"/>
    <n v="1"/>
    <s v="(0.4)"/>
    <n v="0"/>
    <s v="(0.0)"/>
    <n v="248"/>
    <s v="(1.2)"/>
  </r>
  <r>
    <x v="0"/>
    <x v="11"/>
    <n v="241"/>
    <s v="(58.4)"/>
    <n v="171"/>
    <s v="(41.4)"/>
    <n v="0"/>
    <s v="(0.0)"/>
    <n v="1"/>
    <s v="(0.2)"/>
    <n v="0"/>
    <s v="(0.0)"/>
    <n v="413"/>
    <s v="(2.1)"/>
  </r>
  <r>
    <x v="0"/>
    <x v="12"/>
    <n v="211"/>
    <s v="(55.8)"/>
    <n v="166"/>
    <s v="(43.9)"/>
    <n v="0"/>
    <s v="(0.0)"/>
    <n v="0"/>
    <s v="(0.0)"/>
    <n v="1"/>
    <s v="(0.3)"/>
    <n v="378"/>
    <s v="(1.9)"/>
  </r>
  <r>
    <x v="0"/>
    <x v="13"/>
    <n v="64"/>
    <s v="(23.4)"/>
    <n v="208"/>
    <s v="(75.9)"/>
    <n v="1"/>
    <s v="(0.4)"/>
    <n v="1"/>
    <s v="(0.4)"/>
    <n v="0"/>
    <s v="(0.0)"/>
    <n v="274"/>
    <s v="(1.4)"/>
  </r>
  <r>
    <x v="0"/>
    <x v="14"/>
    <n v="208"/>
    <s v="(40.5)"/>
    <n v="305"/>
    <s v="(59.3)"/>
    <n v="0"/>
    <s v="(0.0)"/>
    <n v="1"/>
    <s v="(0.2)"/>
    <n v="0"/>
    <s v="(0.0)"/>
    <n v="514"/>
    <s v="(2.6)"/>
  </r>
  <r>
    <x v="0"/>
    <x v="15"/>
    <n v="302"/>
    <s v="(66.1)"/>
    <n v="152"/>
    <s v="(33.3)"/>
    <n v="1"/>
    <s v="(0.2)"/>
    <n v="2"/>
    <s v="(0.4)"/>
    <n v="0"/>
    <s v="(0.0)"/>
    <n v="457"/>
    <s v="(2.3)"/>
  </r>
  <r>
    <x v="0"/>
    <x v="16"/>
    <n v="155"/>
    <s v="(31.5)"/>
    <n v="336"/>
    <s v="(68.3)"/>
    <n v="0"/>
    <s v="(0.0)"/>
    <n v="1"/>
    <s v="(0.2)"/>
    <n v="0"/>
    <s v="(0.0)"/>
    <n v="492"/>
    <s v="(2.5)"/>
  </r>
  <r>
    <x v="0"/>
    <x v="17"/>
    <n v="227"/>
    <s v="(95.4)"/>
    <n v="10"/>
    <s v="(4.2)"/>
    <n v="0"/>
    <s v="(0.0)"/>
    <n v="1"/>
    <s v="(0.4)"/>
    <n v="0"/>
    <s v="(0.0)"/>
    <n v="238"/>
    <s v="(1.2)"/>
  </r>
  <r>
    <x v="0"/>
    <x v="18"/>
    <n v="161"/>
    <s v="(40.3)"/>
    <n v="239"/>
    <s v="(59.8)"/>
    <n v="0"/>
    <s v="(0.0)"/>
    <n v="0"/>
    <s v="(0.0)"/>
    <n v="0"/>
    <s v="(0.0)"/>
    <n v="400"/>
    <s v="(2.0)"/>
  </r>
  <r>
    <x v="0"/>
    <x v="19"/>
    <n v="104"/>
    <s v="(36.5)"/>
    <n v="181"/>
    <s v="(63.5)"/>
    <n v="0"/>
    <s v="(0.0)"/>
    <n v="0"/>
    <s v="(0.0)"/>
    <n v="0"/>
    <s v="(0.0)"/>
    <n v="285"/>
    <s v="(1.4)"/>
  </r>
  <r>
    <x v="0"/>
    <x v="20"/>
    <n v="500"/>
    <s v="(66.4)"/>
    <n v="253"/>
    <s v="(33.6)"/>
    <n v="0"/>
    <s v="(0.0)"/>
    <n v="0"/>
    <s v="(0.0)"/>
    <n v="0"/>
    <s v="(0.0)"/>
    <n v="753"/>
    <s v="(3.8)"/>
  </r>
  <r>
    <x v="0"/>
    <x v="21"/>
    <n v="179"/>
    <s v="(47.0)"/>
    <n v="202"/>
    <s v="(53.0)"/>
    <n v="0"/>
    <s v="(0.0)"/>
    <n v="0"/>
    <s v="(0.0)"/>
    <n v="0"/>
    <s v="(0.0)"/>
    <n v="381"/>
    <s v="(1.9)"/>
  </r>
  <r>
    <x v="0"/>
    <x v="22"/>
    <n v="41"/>
    <s v="(35.3)"/>
    <n v="74"/>
    <s v="(63.8)"/>
    <n v="0"/>
    <s v="(0.0)"/>
    <n v="1"/>
    <s v="(0.9)"/>
    <n v="0"/>
    <s v="(0.0)"/>
    <n v="116"/>
    <s v="(0.6)"/>
  </r>
  <r>
    <x v="0"/>
    <x v="23"/>
    <n v="196"/>
    <s v="(80.7)"/>
    <n v="44"/>
    <s v="(18.1)"/>
    <n v="0"/>
    <s v="(0.0)"/>
    <n v="1"/>
    <s v="(0.4)"/>
    <n v="2"/>
    <s v="(0.8)"/>
    <n v="243"/>
    <s v="(1.2)"/>
  </r>
  <r>
    <x v="0"/>
    <x v="24"/>
    <n v="178"/>
    <s v="(60.5)"/>
    <n v="115"/>
    <s v="(39.1)"/>
    <n v="0"/>
    <s v="(0.0)"/>
    <n v="1"/>
    <s v="(0.3)"/>
    <n v="0"/>
    <s v="(0.0)"/>
    <n v="294"/>
    <s v="(1.5)"/>
  </r>
  <r>
    <x v="0"/>
    <x v="25"/>
    <n v="207"/>
    <s v="(61.8)"/>
    <n v="124"/>
    <s v="(37.0)"/>
    <n v="0"/>
    <s v="(0.0)"/>
    <n v="4"/>
    <s v="(1.2)"/>
    <n v="0"/>
    <s v="(0.0)"/>
    <n v="335"/>
    <s v="(1.7)"/>
  </r>
  <r>
    <x v="0"/>
    <x v="26"/>
    <n v="281"/>
    <s v="(69.4)"/>
    <n v="123"/>
    <s v="(30.4)"/>
    <n v="0"/>
    <s v="(0.0)"/>
    <n v="1"/>
    <s v="(0.2)"/>
    <n v="0"/>
    <s v="(0.0)"/>
    <n v="405"/>
    <s v="(2.0)"/>
  </r>
  <r>
    <x v="0"/>
    <x v="27"/>
    <n v="152"/>
    <s v="(48.3)"/>
    <n v="163"/>
    <s v="(51.7)"/>
    <n v="0"/>
    <s v="(0.0)"/>
    <n v="0"/>
    <s v="(0.0)"/>
    <n v="0"/>
    <s v="(0.0)"/>
    <n v="315"/>
    <s v="(1.6)"/>
  </r>
  <r>
    <x v="0"/>
    <x v="28"/>
    <n v="310"/>
    <s v="(58.9)"/>
    <n v="215"/>
    <s v="(40.9)"/>
    <n v="1"/>
    <s v="(0.2)"/>
    <n v="0"/>
    <s v="(0.0)"/>
    <n v="0"/>
    <s v="(0.0)"/>
    <n v="526"/>
    <s v="(2.6)"/>
  </r>
  <r>
    <x v="0"/>
    <x v="29"/>
    <n v="121"/>
    <s v="(39.8)"/>
    <n v="183"/>
    <s v="(60.2)"/>
    <n v="0"/>
    <s v="(0.0)"/>
    <n v="0"/>
    <s v="(0.0)"/>
    <n v="0"/>
    <s v="(0.0)"/>
    <n v="304"/>
    <s v="(1.5)"/>
  </r>
  <r>
    <x v="0"/>
    <x v="30"/>
    <n v="11"/>
    <s v="(73.3)"/>
    <n v="1"/>
    <s v="(6.7)"/>
    <n v="2"/>
    <s v="(13.3)"/>
    <n v="1"/>
    <s v="(6.7)"/>
    <n v="0"/>
    <s v="(0.0)"/>
    <n v="15"/>
    <s v="(0.1)"/>
  </r>
  <r>
    <x v="0"/>
    <x v="31"/>
    <n v="12"/>
    <s v="(80.0)"/>
    <n v="1"/>
    <s v="(6.7)"/>
    <n v="1"/>
    <s v="(6.7)"/>
    <n v="1"/>
    <s v="(6.7)"/>
    <n v="0"/>
    <s v="(0.0)"/>
    <n v="15"/>
    <s v="(0.1)"/>
  </r>
  <r>
    <x v="0"/>
    <x v="32"/>
    <n v="5424"/>
    <s v="(50.6)"/>
    <n v="5253"/>
    <s v="(49.0)"/>
    <n v="9"/>
    <s v="(0.1)"/>
    <n v="32"/>
    <s v="(0.3)"/>
    <n v="3"/>
    <s v="(0.0)"/>
    <n v="10721"/>
    <s v="(100.0)"/>
  </r>
  <r>
    <x v="1"/>
    <x v="0"/>
    <n v="153"/>
    <s v="(50.7)"/>
    <n v="145"/>
    <s v="(48.0)"/>
    <n v="1"/>
    <s v="(0.3)"/>
    <n v="3"/>
    <s v="(1.0)"/>
    <n v="0"/>
    <s v="(0.0)"/>
    <n v="302"/>
    <s v="(1.5)"/>
  </r>
  <r>
    <x v="1"/>
    <x v="1"/>
    <n v="171"/>
    <s v="(54.3)"/>
    <n v="144"/>
    <s v="(45.7)"/>
    <n v="0"/>
    <s v="(0.0)"/>
    <n v="0"/>
    <s v="(0.0)"/>
    <n v="0"/>
    <s v="(0.0)"/>
    <n v="315"/>
    <s v="(1.6)"/>
  </r>
  <r>
    <x v="1"/>
    <x v="2"/>
    <n v="458"/>
    <s v="(67.2)"/>
    <n v="224"/>
    <s v="(32.8)"/>
    <n v="0"/>
    <s v="(0.0)"/>
    <n v="0"/>
    <s v="(0.0)"/>
    <n v="0"/>
    <s v="(0.0)"/>
    <n v="682"/>
    <s v="(3.4)"/>
  </r>
  <r>
    <x v="1"/>
    <x v="3"/>
    <n v="122"/>
    <s v="(21.2)"/>
    <n v="453"/>
    <s v="(78.6)"/>
    <n v="1"/>
    <s v="(0.2)"/>
    <n v="0"/>
    <s v="(0.0)"/>
    <n v="0"/>
    <s v="(0.0)"/>
    <n v="576"/>
    <s v="(2.9)"/>
  </r>
  <r>
    <x v="1"/>
    <x v="4"/>
    <n v="79"/>
    <s v="(45.7)"/>
    <n v="88"/>
    <s v="(50.9)"/>
    <n v="0"/>
    <s v="(0.0)"/>
    <n v="6"/>
    <s v="(3.5)"/>
    <n v="0"/>
    <s v="(0.0)"/>
    <n v="173"/>
    <s v="(0.9)"/>
  </r>
  <r>
    <x v="1"/>
    <x v="5"/>
    <n v="140"/>
    <s v="(25.0)"/>
    <n v="421"/>
    <s v="(75.0)"/>
    <n v="0"/>
    <s v="(0.0)"/>
    <n v="0"/>
    <s v="(0.0)"/>
    <n v="0"/>
    <s v="(0.0)"/>
    <n v="561"/>
    <s v="(2.8)"/>
  </r>
  <r>
    <x v="1"/>
    <x v="6"/>
    <n v="156"/>
    <s v="(48.0)"/>
    <n v="149"/>
    <s v="(45.8)"/>
    <n v="0"/>
    <s v="(0.0)"/>
    <n v="20"/>
    <s v="(6.2)"/>
    <n v="0"/>
    <s v="(0.0)"/>
    <n v="325"/>
    <s v="(1.6)"/>
  </r>
  <r>
    <x v="1"/>
    <x v="7"/>
    <n v="158"/>
    <s v="(58.3)"/>
    <n v="113"/>
    <s v="(41.7)"/>
    <n v="0"/>
    <s v="(0.0)"/>
    <n v="0"/>
    <s v="(0.0)"/>
    <n v="0"/>
    <s v="(0.0)"/>
    <n v="271"/>
    <s v="(1.3)"/>
  </r>
  <r>
    <x v="1"/>
    <x v="8"/>
    <n v="42"/>
    <s v="(56.8)"/>
    <n v="32"/>
    <s v="(43.2)"/>
    <n v="0"/>
    <s v="(0.0)"/>
    <n v="0"/>
    <s v="(0.0)"/>
    <n v="0"/>
    <s v="(0.0)"/>
    <n v="74"/>
    <s v="(0.4)"/>
  </r>
  <r>
    <x v="1"/>
    <x v="9"/>
    <n v="171"/>
    <s v="(43.5)"/>
    <n v="221"/>
    <s v="(56.2)"/>
    <n v="0"/>
    <s v="(0.0)"/>
    <n v="1"/>
    <s v="(0.3)"/>
    <n v="0"/>
    <s v="(0.0)"/>
    <n v="393"/>
    <s v="(1.9)"/>
  </r>
  <r>
    <x v="1"/>
    <x v="10"/>
    <n v="94"/>
    <s v="(38.7)"/>
    <n v="149"/>
    <s v="(61.3)"/>
    <n v="0"/>
    <s v="(0.0)"/>
    <n v="0"/>
    <s v="(0.0)"/>
    <n v="0"/>
    <s v="(0.0)"/>
    <n v="243"/>
    <s v="(1.2)"/>
  </r>
  <r>
    <x v="1"/>
    <x v="11"/>
    <n v="258"/>
    <s v="(62.2)"/>
    <n v="157"/>
    <s v="(37.8)"/>
    <n v="0"/>
    <s v="(0.0)"/>
    <n v="0"/>
    <s v="(0.0)"/>
    <n v="0"/>
    <s v="(0.0)"/>
    <n v="415"/>
    <s v="(2.1)"/>
  </r>
  <r>
    <x v="1"/>
    <x v="12"/>
    <n v="241"/>
    <s v="(59.5)"/>
    <n v="164"/>
    <s v="(40.5)"/>
    <n v="0"/>
    <s v="(0.0)"/>
    <n v="0"/>
    <s v="(0.0)"/>
    <n v="0"/>
    <s v="(0.0)"/>
    <n v="405"/>
    <s v="(2.0)"/>
  </r>
  <r>
    <x v="1"/>
    <x v="13"/>
    <n v="67"/>
    <s v="(27.7)"/>
    <n v="171"/>
    <s v="(70.7)"/>
    <n v="0"/>
    <s v="(0.0)"/>
    <n v="4"/>
    <s v="(1.7)"/>
    <n v="0"/>
    <s v="(0.0)"/>
    <n v="242"/>
    <s v="(1.2)"/>
  </r>
  <r>
    <x v="1"/>
    <x v="14"/>
    <n v="212"/>
    <s v="(42.8)"/>
    <n v="282"/>
    <s v="(57.0)"/>
    <n v="0"/>
    <s v="(0.0)"/>
    <n v="1"/>
    <s v="(0.2)"/>
    <n v="0"/>
    <s v="(0.0)"/>
    <n v="495"/>
    <s v="(2.5)"/>
  </r>
  <r>
    <x v="1"/>
    <x v="15"/>
    <n v="266"/>
    <s v="(56.7)"/>
    <n v="199"/>
    <s v="(42.4)"/>
    <n v="0"/>
    <s v="(0.0)"/>
    <n v="4"/>
    <s v="(0.9)"/>
    <n v="0"/>
    <s v="(0.0)"/>
    <n v="469"/>
    <s v="(2.3)"/>
  </r>
  <r>
    <x v="1"/>
    <x v="16"/>
    <n v="149"/>
    <s v="(29.1)"/>
    <n v="363"/>
    <s v="(70.9)"/>
    <n v="0"/>
    <s v="(0.0)"/>
    <n v="0"/>
    <s v="(0.0)"/>
    <n v="0"/>
    <s v="(0.0)"/>
    <n v="512"/>
    <s v="(2.5)"/>
  </r>
  <r>
    <x v="1"/>
    <x v="17"/>
    <n v="251"/>
    <s v="(96.2)"/>
    <n v="8"/>
    <s v="(3.1)"/>
    <n v="0"/>
    <s v="(0.0)"/>
    <n v="2"/>
    <s v="(0.8)"/>
    <n v="0"/>
    <s v="(0.0)"/>
    <n v="261"/>
    <s v="(1.3)"/>
  </r>
  <r>
    <x v="1"/>
    <x v="18"/>
    <n v="165"/>
    <s v="(44.6)"/>
    <n v="205"/>
    <s v="(55.4)"/>
    <n v="0"/>
    <s v="(0.0)"/>
    <n v="0"/>
    <s v="(0.0)"/>
    <n v="0"/>
    <s v="(0.0)"/>
    <n v="370"/>
    <s v="(1.8)"/>
  </r>
  <r>
    <x v="1"/>
    <x v="19"/>
    <n v="93"/>
    <s v="(34.3)"/>
    <n v="178"/>
    <s v="(65.7)"/>
    <n v="0"/>
    <s v="(0.0)"/>
    <n v="0"/>
    <s v="(0.0)"/>
    <n v="0"/>
    <s v="(0.0)"/>
    <n v="271"/>
    <s v="(1.3)"/>
  </r>
  <r>
    <x v="1"/>
    <x v="20"/>
    <n v="448"/>
    <s v="(64.8)"/>
    <n v="242"/>
    <s v="(35.0)"/>
    <n v="0"/>
    <s v="(0.0)"/>
    <n v="1"/>
    <s v="(0.1)"/>
    <n v="0"/>
    <s v="(0.0)"/>
    <n v="691"/>
    <s v="(3.4)"/>
  </r>
  <r>
    <x v="1"/>
    <x v="21"/>
    <n v="160"/>
    <s v="(42.1)"/>
    <n v="219"/>
    <s v="(57.6)"/>
    <n v="1"/>
    <s v="(0.3)"/>
    <n v="0"/>
    <s v="(0.0)"/>
    <n v="0"/>
    <s v="(0.0)"/>
    <n v="380"/>
    <s v="(1.9)"/>
  </r>
  <r>
    <x v="1"/>
    <x v="22"/>
    <n v="44"/>
    <s v="(29.7)"/>
    <n v="102"/>
    <s v="(68.9)"/>
    <n v="1"/>
    <s v="(0.7)"/>
    <n v="1"/>
    <s v="(0.7)"/>
    <n v="0"/>
    <s v="(0.0)"/>
    <n v="148"/>
    <s v="(0.7)"/>
  </r>
  <r>
    <x v="1"/>
    <x v="23"/>
    <n v="240"/>
    <s v="(82.2)"/>
    <n v="52"/>
    <s v="(17.8)"/>
    <n v="0"/>
    <s v="(0.0)"/>
    <n v="0"/>
    <s v="(0.0)"/>
    <n v="0"/>
    <s v="(0.0)"/>
    <n v="292"/>
    <s v="(1.4)"/>
  </r>
  <r>
    <x v="1"/>
    <x v="24"/>
    <n v="205"/>
    <s v="(67.2)"/>
    <n v="100"/>
    <s v="(32.8)"/>
    <n v="0"/>
    <s v="(0.0)"/>
    <n v="0"/>
    <s v="(0.0)"/>
    <n v="0"/>
    <s v="(0.0)"/>
    <n v="305"/>
    <s v="(1.5)"/>
  </r>
  <r>
    <x v="1"/>
    <x v="25"/>
    <n v="189"/>
    <s v="(59.4)"/>
    <n v="127"/>
    <s v="(39.9)"/>
    <n v="0"/>
    <s v="(0.0)"/>
    <n v="2"/>
    <s v="(0.6)"/>
    <n v="0"/>
    <s v="(0.0)"/>
    <n v="318"/>
    <s v="(1.6)"/>
  </r>
  <r>
    <x v="1"/>
    <x v="26"/>
    <n v="283"/>
    <s v="(71.1)"/>
    <n v="115"/>
    <s v="(28.9)"/>
    <n v="0"/>
    <s v="(0.0)"/>
    <n v="0"/>
    <s v="(0.0)"/>
    <n v="0"/>
    <s v="(0.0)"/>
    <n v="398"/>
    <s v="(2.0)"/>
  </r>
  <r>
    <x v="1"/>
    <x v="27"/>
    <n v="170"/>
    <s v="(55.2)"/>
    <n v="137"/>
    <s v="(44.5)"/>
    <n v="1"/>
    <s v="(0.3)"/>
    <n v="0"/>
    <s v="(0.0)"/>
    <n v="0"/>
    <s v="(0.0)"/>
    <n v="308"/>
    <s v="(1.5)"/>
  </r>
  <r>
    <x v="1"/>
    <x v="28"/>
    <n v="328"/>
    <s v="(60.9)"/>
    <n v="211"/>
    <s v="(39.1)"/>
    <n v="0"/>
    <s v="(0.0)"/>
    <n v="0"/>
    <s v="(0.0)"/>
    <n v="0"/>
    <s v="(0.0)"/>
    <n v="539"/>
    <s v="(2.7)"/>
  </r>
  <r>
    <x v="1"/>
    <x v="29"/>
    <n v="119"/>
    <s v="(40.2)"/>
    <n v="177"/>
    <s v="(59.8)"/>
    <n v="0"/>
    <s v="(0.0)"/>
    <n v="0"/>
    <s v="(0.0)"/>
    <n v="0"/>
    <s v="(0.0)"/>
    <n v="296"/>
    <s v="(1.5)"/>
  </r>
  <r>
    <x v="1"/>
    <x v="30"/>
    <n v="9"/>
    <s v="(81.8)"/>
    <n v="2"/>
    <s v="(18.2)"/>
    <n v="0"/>
    <s v="(0.0)"/>
    <n v="0"/>
    <s v="(0.0)"/>
    <n v="0"/>
    <s v="(0.0)"/>
    <n v="11"/>
    <s v="(0.1)"/>
  </r>
  <r>
    <x v="1"/>
    <x v="31"/>
    <n v="17"/>
    <s v="(77.3)"/>
    <n v="5"/>
    <s v="(22.7)"/>
    <n v="0"/>
    <s v="(0.0)"/>
    <n v="0"/>
    <s v="(0.0)"/>
    <n v="0"/>
    <s v="(0.0)"/>
    <n v="22"/>
    <s v="(0.1)"/>
  </r>
  <r>
    <x v="1"/>
    <x v="32"/>
    <n v="5658"/>
    <s v="(51.1)"/>
    <n v="5355"/>
    <s v="(48.4)"/>
    <n v="5"/>
    <s v="(0.0)"/>
    <n v="45"/>
    <s v="(0.4)"/>
    <n v="0"/>
    <s v="(0.0)"/>
    <n v="11063"/>
    <s v="(100.0)"/>
  </r>
  <r>
    <x v="2"/>
    <x v="0"/>
    <n v="236"/>
    <s v="(54.5)"/>
    <n v="194"/>
    <s v="(44.8)"/>
    <n v="0"/>
    <s v="(0.0)"/>
    <n v="3"/>
    <s v="(0.7)"/>
    <n v="0"/>
    <s v="(0.0)"/>
    <n v="433"/>
    <s v="(2.1)"/>
  </r>
  <r>
    <x v="2"/>
    <x v="1"/>
    <n v="187"/>
    <s v="(55.8)"/>
    <n v="148"/>
    <s v="(44.2)"/>
    <n v="0"/>
    <s v="(0.0)"/>
    <n v="0"/>
    <s v="(0.0)"/>
    <n v="0"/>
    <s v="(0.0)"/>
    <n v="335"/>
    <s v="(1.6)"/>
  </r>
  <r>
    <x v="2"/>
    <x v="2"/>
    <n v="481"/>
    <s v="(72.1)"/>
    <n v="184"/>
    <s v="(27.6)"/>
    <n v="2"/>
    <s v="(0.3)"/>
    <n v="0"/>
    <s v="(0.0)"/>
    <n v="0"/>
    <s v="(0.0)"/>
    <n v="667"/>
    <s v="(3.3)"/>
  </r>
  <r>
    <x v="2"/>
    <x v="3"/>
    <n v="116"/>
    <s v="(20.8)"/>
    <n v="441"/>
    <s v="(78.9)"/>
    <n v="1"/>
    <s v="(0.2)"/>
    <n v="1"/>
    <s v="(0.2)"/>
    <n v="0"/>
    <s v="(0.0)"/>
    <n v="559"/>
    <s v="(2.7)"/>
  </r>
  <r>
    <x v="2"/>
    <x v="4"/>
    <n v="72"/>
    <s v="(39.3)"/>
    <n v="110"/>
    <s v="(60.1)"/>
    <n v="0"/>
    <s v="(0.0)"/>
    <n v="1"/>
    <s v="(0.5)"/>
    <n v="0"/>
    <s v="(0.0)"/>
    <n v="183"/>
    <s v="(0.9)"/>
  </r>
  <r>
    <x v="2"/>
    <x v="5"/>
    <n v="156"/>
    <s v="(25.9)"/>
    <n v="446"/>
    <s v="(74.1)"/>
    <n v="0"/>
    <s v="(0.0)"/>
    <n v="0"/>
    <s v="(0.0)"/>
    <n v="0"/>
    <s v="(0.0)"/>
    <n v="602"/>
    <s v="(3.0)"/>
  </r>
  <r>
    <x v="2"/>
    <x v="6"/>
    <n v="192"/>
    <s v="(52.7)"/>
    <n v="145"/>
    <s v="(39.8)"/>
    <n v="0"/>
    <s v="(0.0)"/>
    <n v="27"/>
    <s v="(7.4)"/>
    <n v="0"/>
    <s v="(0.0)"/>
    <n v="364"/>
    <s v="(1.8)"/>
  </r>
  <r>
    <x v="2"/>
    <x v="7"/>
    <n v="157"/>
    <s v="(54.7)"/>
    <n v="129"/>
    <s v="(44.9)"/>
    <n v="0"/>
    <s v="(0.0)"/>
    <n v="1"/>
    <s v="(0.3)"/>
    <n v="0"/>
    <s v="(0.0)"/>
    <n v="287"/>
    <s v="(1.4)"/>
  </r>
  <r>
    <x v="2"/>
    <x v="8"/>
    <n v="38"/>
    <s v="(60.3)"/>
    <n v="25"/>
    <s v="(39.7)"/>
    <n v="0"/>
    <s v="(0.0)"/>
    <n v="0"/>
    <s v="(0.0)"/>
    <n v="0"/>
    <s v="(0.0)"/>
    <n v="63"/>
    <s v="(0.3)"/>
  </r>
  <r>
    <x v="2"/>
    <x v="9"/>
    <n v="172"/>
    <s v="(45.7)"/>
    <n v="204"/>
    <s v="(54.3)"/>
    <n v="0"/>
    <s v="(0.0)"/>
    <n v="0"/>
    <s v="(0.0)"/>
    <n v="0"/>
    <s v="(0.0)"/>
    <n v="376"/>
    <s v="(1.8)"/>
  </r>
  <r>
    <x v="2"/>
    <x v="10"/>
    <n v="98"/>
    <s v="(36.3)"/>
    <n v="172"/>
    <s v="(63.7)"/>
    <n v="0"/>
    <s v="(0.0)"/>
    <n v="0"/>
    <s v="(0.0)"/>
    <n v="0"/>
    <s v="(0.0)"/>
    <n v="270"/>
    <s v="(1.3)"/>
  </r>
  <r>
    <x v="2"/>
    <x v="11"/>
    <n v="286"/>
    <s v="(74.1)"/>
    <n v="100"/>
    <s v="(25.9)"/>
    <n v="0"/>
    <s v="(0.0)"/>
    <n v="0"/>
    <s v="(0.0)"/>
    <n v="0"/>
    <s v="(0.0)"/>
    <n v="386"/>
    <s v="(1.9)"/>
  </r>
  <r>
    <x v="2"/>
    <x v="12"/>
    <n v="227"/>
    <s v="(58.8)"/>
    <n v="158"/>
    <s v="(40.9)"/>
    <n v="0"/>
    <s v="(0.0)"/>
    <n v="1"/>
    <s v="(0.3)"/>
    <n v="0"/>
    <s v="(0.0)"/>
    <n v="386"/>
    <s v="(1.9)"/>
  </r>
  <r>
    <x v="2"/>
    <x v="13"/>
    <n v="59"/>
    <s v="(25.3)"/>
    <n v="169"/>
    <s v="(72.5)"/>
    <n v="2"/>
    <s v="(0.9)"/>
    <n v="3"/>
    <s v="(1.3)"/>
    <n v="0"/>
    <s v="(0.0)"/>
    <n v="233"/>
    <s v="(1.1)"/>
  </r>
  <r>
    <x v="2"/>
    <x v="14"/>
    <n v="202"/>
    <s v="(42.7)"/>
    <n v="271"/>
    <s v="(57.3)"/>
    <n v="0"/>
    <s v="(0.0)"/>
    <n v="0"/>
    <s v="(0.0)"/>
    <n v="0"/>
    <s v="(0.0)"/>
    <n v="473"/>
    <s v="(2.3)"/>
  </r>
  <r>
    <x v="2"/>
    <x v="15"/>
    <n v="269"/>
    <s v="(59.5)"/>
    <n v="182"/>
    <s v="(40.3)"/>
    <n v="1"/>
    <s v="(0.2)"/>
    <n v="0"/>
    <s v="(0.0)"/>
    <n v="0"/>
    <s v="(0.0)"/>
    <n v="452"/>
    <s v="(2.2)"/>
  </r>
  <r>
    <x v="2"/>
    <x v="16"/>
    <n v="177"/>
    <s v="(36.8)"/>
    <n v="304"/>
    <s v="(63.2)"/>
    <n v="0"/>
    <s v="(0.0)"/>
    <n v="0"/>
    <s v="(0.0)"/>
    <n v="0"/>
    <s v="(0.0)"/>
    <n v="481"/>
    <s v="(2.4)"/>
  </r>
  <r>
    <x v="2"/>
    <x v="17"/>
    <n v="277"/>
    <s v="(97.9)"/>
    <n v="6"/>
    <s v="(2.1)"/>
    <n v="0"/>
    <s v="(0.0)"/>
    <n v="0"/>
    <s v="(0.0)"/>
    <n v="0"/>
    <s v="(0.0)"/>
    <n v="283"/>
    <s v="(1.4)"/>
  </r>
  <r>
    <x v="2"/>
    <x v="18"/>
    <n v="153"/>
    <s v="(45.9)"/>
    <n v="180"/>
    <s v="(54.1)"/>
    <n v="0"/>
    <s v="(0.0)"/>
    <n v="0"/>
    <s v="(0.0)"/>
    <n v="0"/>
    <s v="(0.0)"/>
    <n v="333"/>
    <s v="(1.6)"/>
  </r>
  <r>
    <x v="2"/>
    <x v="19"/>
    <n v="90"/>
    <s v="(26.8)"/>
    <n v="246"/>
    <s v="(73.2)"/>
    <n v="0"/>
    <s v="(0.0)"/>
    <n v="0"/>
    <s v="(0.0)"/>
    <n v="0"/>
    <s v="(0.0)"/>
    <n v="336"/>
    <s v="(1.6)"/>
  </r>
  <r>
    <x v="2"/>
    <x v="20"/>
    <n v="410"/>
    <s v="(62.6)"/>
    <n v="245"/>
    <s v="(37.4)"/>
    <n v="0"/>
    <s v="(0.0)"/>
    <n v="0"/>
    <s v="(0.0)"/>
    <n v="0"/>
    <s v="(0.0)"/>
    <n v="655"/>
    <s v="(3.2)"/>
  </r>
  <r>
    <x v="2"/>
    <x v="21"/>
    <n v="196"/>
    <s v="(46.9)"/>
    <n v="222"/>
    <s v="(53.1)"/>
    <n v="0"/>
    <s v="(0.0)"/>
    <n v="0"/>
    <s v="(0.0)"/>
    <n v="0"/>
    <s v="(0.0)"/>
    <n v="418"/>
    <s v="(2.1)"/>
  </r>
  <r>
    <x v="2"/>
    <x v="22"/>
    <n v="33"/>
    <s v="(30.3)"/>
    <n v="75"/>
    <s v="(68.8)"/>
    <n v="0"/>
    <s v="(0.0)"/>
    <n v="1"/>
    <s v="(0.9)"/>
    <n v="0"/>
    <s v="(0.0)"/>
    <n v="109"/>
    <s v="(0.5)"/>
  </r>
  <r>
    <x v="2"/>
    <x v="23"/>
    <n v="264"/>
    <s v="(86.3)"/>
    <n v="40"/>
    <s v="(13.1)"/>
    <n v="1"/>
    <s v="(0.3)"/>
    <n v="1"/>
    <s v="(0.3)"/>
    <n v="0"/>
    <s v="(0.0)"/>
    <n v="306"/>
    <s v="(1.5)"/>
  </r>
  <r>
    <x v="2"/>
    <x v="24"/>
    <n v="420"/>
    <s v="(73.6)"/>
    <n v="151"/>
    <s v="(26.4)"/>
    <n v="0"/>
    <s v="(0.0)"/>
    <n v="0"/>
    <s v="(0.0)"/>
    <n v="0"/>
    <s v="(0.0)"/>
    <n v="571"/>
    <s v="(2.8)"/>
  </r>
  <r>
    <x v="2"/>
    <x v="25"/>
    <n v="143"/>
    <s v="(60.3)"/>
    <n v="94"/>
    <s v="(39.7)"/>
    <n v="0"/>
    <s v="(0.0)"/>
    <n v="0"/>
    <s v="(0.0)"/>
    <n v="0"/>
    <s v="(0.0)"/>
    <n v="237"/>
    <s v="(1.2)"/>
  </r>
  <r>
    <x v="2"/>
    <x v="26"/>
    <n v="330"/>
    <s v="(74.8)"/>
    <n v="111"/>
    <s v="(25.2)"/>
    <n v="0"/>
    <s v="(0.0)"/>
    <n v="0"/>
    <s v="(0.0)"/>
    <n v="0"/>
    <s v="(0.0)"/>
    <n v="441"/>
    <s v="(2.2)"/>
  </r>
  <r>
    <x v="2"/>
    <x v="27"/>
    <n v="146"/>
    <s v="(45.1)"/>
    <n v="177"/>
    <s v="(54.6)"/>
    <n v="1"/>
    <s v="(0.3)"/>
    <n v="0"/>
    <s v="(0.0)"/>
    <n v="0"/>
    <s v="(0.0)"/>
    <n v="324"/>
    <s v="(1.6)"/>
  </r>
  <r>
    <x v="2"/>
    <x v="28"/>
    <n v="323"/>
    <s v="(69.0)"/>
    <n v="145"/>
    <s v="(31.0)"/>
    <n v="0"/>
    <s v="(0.0)"/>
    <n v="0"/>
    <s v="(0.0)"/>
    <n v="0"/>
    <s v="(0.0)"/>
    <n v="468"/>
    <s v="(2.3)"/>
  </r>
  <r>
    <x v="2"/>
    <x v="29"/>
    <n v="124"/>
    <s v="(35.6)"/>
    <n v="224"/>
    <s v="(64.4)"/>
    <n v="0"/>
    <s v="(0.0)"/>
    <n v="0"/>
    <s v="(0.0)"/>
    <n v="0"/>
    <s v="(0.0)"/>
    <n v="348"/>
    <s v="(1.7)"/>
  </r>
  <r>
    <x v="2"/>
    <x v="30"/>
    <n v="11"/>
    <s v="(64.7)"/>
    <n v="3"/>
    <s v="(17.6)"/>
    <n v="1"/>
    <s v="(5.9)"/>
    <n v="2"/>
    <s v="(11.8)"/>
    <n v="0"/>
    <s v="(0.0)"/>
    <n v="17"/>
    <s v="(0.1)"/>
  </r>
  <r>
    <x v="2"/>
    <x v="31"/>
    <n v="13"/>
    <s v="(92.9)"/>
    <n v="1"/>
    <s v="(7.1)"/>
    <n v="0"/>
    <s v="(0.0)"/>
    <n v="0"/>
    <s v="(0.0)"/>
    <n v="0"/>
    <s v="(0.0)"/>
    <n v="14"/>
    <s v="(0.1)"/>
  </r>
  <r>
    <x v="2"/>
    <x v="32"/>
    <n v="6058"/>
    <s v="(53.1)"/>
    <n v="5302"/>
    <s v="(46.5)"/>
    <n v="9"/>
    <s v="(0.1)"/>
    <n v="41"/>
    <s v="(0.4)"/>
    <n v="0"/>
    <s v="(0.0)"/>
    <n v="11410"/>
    <s v="(100.0)"/>
  </r>
  <r>
    <x v="3"/>
    <x v="32"/>
    <n v="17140"/>
    <s v="(51.6)"/>
    <n v="15910"/>
    <s v="(47.9)"/>
    <n v="23"/>
    <s v="(0.1)"/>
    <n v="118"/>
    <s v="(0.4)"/>
    <n v="3"/>
    <s v="(0.0)"/>
    <n v="33194"/>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Organisation">
  <location ref="A7:F40" firstHeaderRow="0" firstDataRow="1" firstDataCol="1" rowPageCount="1" colPageCount="1"/>
  <pivotFields count="14">
    <pivotField axis="axisPage" multipleItemSelectionAllowed="1" showAll="0">
      <items count="5">
        <item x="0"/>
        <item x="1"/>
        <item x="2"/>
        <item h="1" x="3"/>
        <item t="default"/>
      </items>
    </pivotField>
    <pivotField axis="axisRow" showAll="0">
      <items count="35">
        <item x="0"/>
        <item x="1"/>
        <item x="2"/>
        <item x="3"/>
        <item x="4"/>
        <item x="5"/>
        <item m="1" x="33"/>
        <item x="6"/>
        <item x="7"/>
        <item x="8"/>
        <item x="9"/>
        <item x="10"/>
        <item x="11"/>
        <item x="12"/>
        <item x="13"/>
        <item x="14"/>
        <item x="15"/>
        <item x="16"/>
        <item x="17"/>
        <item x="18"/>
        <item h="1" x="32"/>
        <item x="19"/>
        <item x="20"/>
        <item x="21"/>
        <item x="22"/>
        <item x="23"/>
        <item x="24"/>
        <item x="25"/>
        <item x="26"/>
        <item x="27"/>
        <item x="28"/>
        <item x="29"/>
        <item x="30"/>
        <item x="31"/>
        <item t="default"/>
      </items>
    </pivotField>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s>
  <rowFields count="1">
    <field x="1"/>
  </rowFields>
  <rowItems count="33">
    <i>
      <x/>
    </i>
    <i>
      <x v="1"/>
    </i>
    <i>
      <x v="2"/>
    </i>
    <i>
      <x v="3"/>
    </i>
    <i>
      <x v="4"/>
    </i>
    <i>
      <x v="5"/>
    </i>
    <i>
      <x v="7"/>
    </i>
    <i>
      <x v="8"/>
    </i>
    <i>
      <x v="9"/>
    </i>
    <i>
      <x v="10"/>
    </i>
    <i>
      <x v="11"/>
    </i>
    <i>
      <x v="12"/>
    </i>
    <i>
      <x v="13"/>
    </i>
    <i>
      <x v="14"/>
    </i>
    <i>
      <x v="15"/>
    </i>
    <i>
      <x v="16"/>
    </i>
    <i>
      <x v="17"/>
    </i>
    <i>
      <x v="18"/>
    </i>
    <i>
      <x v="19"/>
    </i>
    <i>
      <x v="21"/>
    </i>
    <i>
      <x v="22"/>
    </i>
    <i>
      <x v="23"/>
    </i>
    <i>
      <x v="24"/>
    </i>
    <i>
      <x v="25"/>
    </i>
    <i>
      <x v="26"/>
    </i>
    <i>
      <x v="27"/>
    </i>
    <i>
      <x v="28"/>
    </i>
    <i>
      <x v="29"/>
    </i>
    <i>
      <x v="30"/>
    </i>
    <i>
      <x v="31"/>
    </i>
    <i>
      <x v="32"/>
    </i>
    <i>
      <x v="33"/>
    </i>
    <i t="grand">
      <x/>
    </i>
  </rowItems>
  <colFields count="1">
    <field x="-2"/>
  </colFields>
  <colItems count="5">
    <i>
      <x/>
    </i>
    <i i="1">
      <x v="1"/>
    </i>
    <i i="2">
      <x v="2"/>
    </i>
    <i i="3">
      <x v="3"/>
    </i>
    <i i="4">
      <x v="4"/>
    </i>
  </colItems>
  <pageFields count="1">
    <pageField fld="0" hier="-1"/>
  </pageFields>
  <dataFields count="5">
    <dataField name="Planned - following surgery " fld="2" baseField="0" baseItem="0"/>
    <dataField name="Unplanned - following surgery " fld="4" baseField="0" baseItem="0"/>
    <dataField name="Planned - other " fld="6" baseField="0" baseItem="0"/>
    <dataField name="Unplanned - other " fld="8" baseField="0" baseItem="0"/>
    <dataField name="Unknown " fld="10" baseField="0" baseItem="0"/>
  </dataFields>
  <formats count="12">
    <format dxfId="959">
      <pivotArea type="all" dataOnly="0" outline="0" fieldPosition="0"/>
    </format>
    <format dxfId="958">
      <pivotArea outline="0" collapsedLevelsAreSubtotals="1" fieldPosition="0"/>
    </format>
    <format dxfId="957">
      <pivotArea field="1" type="button" dataOnly="0" labelOnly="1" outline="0" axis="axisRow" fieldPosition="0"/>
    </format>
    <format dxfId="956">
      <pivotArea dataOnly="0" labelOnly="1" fieldPosition="0">
        <references count="1">
          <reference field="1" count="0"/>
        </references>
      </pivotArea>
    </format>
    <format dxfId="955">
      <pivotArea dataOnly="0" labelOnly="1" grandRow="1" outline="0" fieldPosition="0"/>
    </format>
    <format dxfId="954">
      <pivotArea dataOnly="0" labelOnly="1" outline="0" fieldPosition="0">
        <references count="1">
          <reference field="4294967294" count="5">
            <x v="0"/>
            <x v="1"/>
            <x v="2"/>
            <x v="3"/>
            <x v="4"/>
          </reference>
        </references>
      </pivotArea>
    </format>
    <format dxfId="953">
      <pivotArea type="all" dataOnly="0" outline="0" fieldPosition="0"/>
    </format>
    <format dxfId="952">
      <pivotArea outline="0" collapsedLevelsAreSubtotals="1" fieldPosition="0"/>
    </format>
    <format dxfId="951">
      <pivotArea field="1" type="button" dataOnly="0" labelOnly="1" outline="0" axis="axisRow" fieldPosition="0"/>
    </format>
    <format dxfId="950">
      <pivotArea dataOnly="0" labelOnly="1" fieldPosition="0">
        <references count="1">
          <reference field="1" count="0"/>
        </references>
      </pivotArea>
    </format>
    <format dxfId="949">
      <pivotArea dataOnly="0" labelOnly="1" grandRow="1" outline="0" fieldPosition="0"/>
    </format>
    <format dxfId="948">
      <pivotArea dataOnly="0" labelOnly="1" outline="0" fieldPosition="0">
        <references count="1">
          <reference field="4294967294" count="5">
            <x v="0"/>
            <x v="1"/>
            <x v="2"/>
            <x v="3"/>
            <x v="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Organisation">
  <location ref="A6:F39" firstHeaderRow="0" firstDataRow="1" firstDataCol="1" rowPageCount="1" colPageCount="1"/>
  <pivotFields count="14">
    <pivotField axis="axisPage" multipleItemSelectionAllowed="1" showAll="0">
      <items count="5">
        <item x="0"/>
        <item x="1"/>
        <item x="2"/>
        <item h="1" x="3"/>
        <item t="default"/>
      </items>
    </pivotField>
    <pivotField axis="axisRow" showAll="0">
      <items count="35">
        <item x="0"/>
        <item x="1"/>
        <item x="2"/>
        <item x="3"/>
        <item x="4"/>
        <item x="5"/>
        <item m="1" x="33"/>
        <item x="6"/>
        <item x="7"/>
        <item x="8"/>
        <item x="9"/>
        <item x="10"/>
        <item x="11"/>
        <item x="12"/>
        <item x="13"/>
        <item x="14"/>
        <item x="15"/>
        <item x="16"/>
        <item x="17"/>
        <item x="18"/>
        <item h="1" x="32"/>
        <item x="19"/>
        <item x="20"/>
        <item x="21"/>
        <item x="22"/>
        <item x="23"/>
        <item x="24"/>
        <item x="25"/>
        <item x="26"/>
        <item x="27"/>
        <item x="28"/>
        <item x="29"/>
        <item x="30"/>
        <item x="31"/>
        <item t="default"/>
      </items>
    </pivotField>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s>
  <rowFields count="1">
    <field x="1"/>
  </rowFields>
  <rowItems count="33">
    <i>
      <x/>
    </i>
    <i>
      <x v="1"/>
    </i>
    <i>
      <x v="2"/>
    </i>
    <i>
      <x v="3"/>
    </i>
    <i>
      <x v="4"/>
    </i>
    <i>
      <x v="5"/>
    </i>
    <i>
      <x v="7"/>
    </i>
    <i>
      <x v="8"/>
    </i>
    <i>
      <x v="9"/>
    </i>
    <i>
      <x v="10"/>
    </i>
    <i>
      <x v="11"/>
    </i>
    <i>
      <x v="12"/>
    </i>
    <i>
      <x v="13"/>
    </i>
    <i>
      <x v="14"/>
    </i>
    <i>
      <x v="15"/>
    </i>
    <i>
      <x v="16"/>
    </i>
    <i>
      <x v="17"/>
    </i>
    <i>
      <x v="18"/>
    </i>
    <i>
      <x v="19"/>
    </i>
    <i>
      <x v="21"/>
    </i>
    <i>
      <x v="22"/>
    </i>
    <i>
      <x v="23"/>
    </i>
    <i>
      <x v="24"/>
    </i>
    <i>
      <x v="25"/>
    </i>
    <i>
      <x v="26"/>
    </i>
    <i>
      <x v="27"/>
    </i>
    <i>
      <x v="28"/>
    </i>
    <i>
      <x v="29"/>
    </i>
    <i>
      <x v="30"/>
    </i>
    <i>
      <x v="31"/>
    </i>
    <i>
      <x v="32"/>
    </i>
    <i>
      <x v="33"/>
    </i>
    <i t="grand">
      <x/>
    </i>
  </rowItems>
  <colFields count="1">
    <field x="-2"/>
  </colFields>
  <colItems count="5">
    <i>
      <x/>
    </i>
    <i i="1">
      <x v="1"/>
    </i>
    <i i="2">
      <x v="2"/>
    </i>
    <i i="3">
      <x v="3"/>
    </i>
    <i i="4">
      <x v="4"/>
    </i>
  </colItems>
  <pageFields count="1">
    <pageField fld="0" hier="-1"/>
  </pageFields>
  <dataFields count="5">
    <dataField name="Same hospital " fld="2" baseField="0" baseItem="0"/>
    <dataField name="Other hospital " fld="4" baseField="0" baseItem="0"/>
    <dataField name="Clinic " fld="6" baseField="0" baseItem="0"/>
    <dataField name="Home " fld="8" baseField="0" baseItem="0"/>
    <dataField name="Unknown " fld="10" baseField="0" baseItem="0"/>
  </dataFields>
  <formats count="6">
    <format dxfId="871">
      <pivotArea type="all" dataOnly="0" outline="0" fieldPosition="0"/>
    </format>
    <format dxfId="870">
      <pivotArea outline="0" collapsedLevelsAreSubtotals="1" fieldPosition="0"/>
    </format>
    <format dxfId="869">
      <pivotArea field="1" type="button" dataOnly="0" labelOnly="1" outline="0" axis="axisRow" fieldPosition="0"/>
    </format>
    <format dxfId="868">
      <pivotArea dataOnly="0" labelOnly="1" fieldPosition="0">
        <references count="1">
          <reference field="1" count="0"/>
        </references>
      </pivotArea>
    </format>
    <format dxfId="867">
      <pivotArea dataOnly="0" labelOnly="1" grandRow="1" outline="0" fieldPosition="0"/>
    </format>
    <format dxfId="86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29" autoFormatId="0" applyNumberFormats="0" applyBorderFormats="0" applyFontFormats="1" applyPatternFormats="1" applyAlignmentFormats="0" applyWidthHeightFormats="0">
  <queryTableRefresh preserveSortFilterLayout="0" nextId="14">
    <queryTableFields count="11">
      <queryTableField id="1" name="Age Years" tableColumnId="1"/>
      <queryTableField id="2" name="Male" tableColumnId="2"/>
      <queryTableField id="3" name="Male (%)" tableColumnId="3"/>
      <queryTableField id="4" name="Female" tableColumnId="4"/>
      <queryTableField id="5" name="Female (%)" tableColumnId="5"/>
      <queryTableField id="6" name="Ambiguous" tableColumnId="6"/>
      <queryTableField id="7" name="Ambiguous (%)" tableColumnId="7"/>
      <queryTableField id="8" name="Unknown" tableColumnId="8"/>
      <queryTableField id="9" name="Unknown (%)" tableColumnId="9"/>
      <queryTableField id="10" name="Total" tableColumnId="10"/>
      <queryTableField id="11" name="Total (%)" tableColumnId="11"/>
    </queryTableFields>
  </queryTableRefresh>
</queryTable>
</file>

<file path=xl/queryTables/queryTable10.xml><?xml version="1.0" encoding="utf-8"?>
<queryTable xmlns="http://schemas.openxmlformats.org/spreadsheetml/2006/main" name="ExternalData_1" connectionId="30" autoFormatId="0" applyNumberFormats="0" applyBorderFormats="0" applyFontFormats="1" applyPatternFormats="1" applyAlignmentFormats="0" applyWidthHeightFormats="0">
  <queryTableRefresh preserveSortFilterLayout="0" nextId="10">
    <queryTableFields count="9">
      <queryTableField id="1" name="Country" tableColumnId="46"/>
      <queryTableField id="2" name="Year1" tableColumnId="47"/>
      <queryTableField id="3" name="Year1 (%)" tableColumnId="48"/>
      <queryTableField id="4" name="Year2" tableColumnId="49"/>
      <queryTableField id="5" name="Year2 (%)" tableColumnId="50"/>
      <queryTableField id="6" name="Year3" tableColumnId="51"/>
      <queryTableField id="7" name="Year3 (%)" tableColumnId="52"/>
      <queryTableField id="8" name="Total" tableColumnId="53"/>
      <queryTableField id="9" name="Total (%)" tableColumnId="54"/>
    </queryTableFields>
  </queryTableRefresh>
</queryTable>
</file>

<file path=xl/queryTables/queryTable11.xml><?xml version="1.0" encoding="utf-8"?>
<queryTable xmlns="http://schemas.openxmlformats.org/spreadsheetml/2006/main" name="ExternalData_1" connectionId="32" autoFormatId="0" applyNumberFormats="0" applyBorderFormats="0" applyFontFormats="1" applyPatternFormats="1" applyAlignmentFormats="0" applyWidthHeightFormats="0">
  <queryTableRefresh preserveSortFilterLayout="0" nextId="10">
    <queryTableFields count="9">
      <queryTableField id="1" name="Country" tableColumnId="10"/>
      <queryTableField id="2" name="Year1" tableColumnId="11"/>
      <queryTableField id="3" name="Year1 (%)" tableColumnId="12"/>
      <queryTableField id="4" name="Year2" tableColumnId="13"/>
      <queryTableField id="5" name="Year2 (%)" tableColumnId="14"/>
      <queryTableField id="6" name="Year3" tableColumnId="15"/>
      <queryTableField id="7" name="Year3 (%)" tableColumnId="16"/>
      <queryTableField id="8" name="Total" tableColumnId="17"/>
      <queryTableField id="9" name="Total (%)" tableColumnId="18"/>
    </queryTableFields>
  </queryTableRefresh>
</queryTable>
</file>

<file path=xl/queryTables/queryTable12.xml><?xml version="1.0" encoding="utf-8"?>
<queryTable xmlns="http://schemas.openxmlformats.org/spreadsheetml/2006/main" name="ExternalData_1" connectionId="31" autoFormatId="0" applyNumberFormats="0" applyBorderFormats="0" applyFontFormats="1" applyPatternFormats="1" applyAlignmentFormats="0" applyWidthHeightFormats="0">
  <queryTableRefresh preserveSortFilterLayout="0" nextId="10">
    <queryTableFields count="9">
      <queryTableField id="1" name="Country of Treatment" tableColumnId="12"/>
      <queryTableField id="2" name="Treated in country of residence" tableColumnId="13"/>
      <queryTableField id="3" name="Treated in country of residence (%)" tableColumnId="14"/>
      <queryTableField id="4" name="Not treated in country of residence" tableColumnId="15"/>
      <queryTableField id="5" name="Not treated in country of residence (%)" tableColumnId="16"/>
      <queryTableField id="6" name="Missing / Out of Area" tableColumnId="17"/>
      <queryTableField id="7" name="Missing / Out of Area (%)" tableColumnId="18"/>
      <queryTableField id="8" name="Total" tableColumnId="19"/>
      <queryTableField id="9" name="Total (%)" tableColumnId="20"/>
    </queryTableFields>
  </queryTableRefresh>
</queryTable>
</file>

<file path=xl/queryTables/queryTable13.xml><?xml version="1.0" encoding="utf-8"?>
<queryTable xmlns="http://schemas.openxmlformats.org/spreadsheetml/2006/main" name="ExternalData_1" connectionId="33" autoFormatId="0" applyNumberFormats="0" applyBorderFormats="0" applyFontFormats="1" applyPatternFormats="1" applyAlignmentFormats="0" applyWidthHeightFormats="0">
  <queryTableRefresh preserveSortFilterLayout="0" nextId="15">
    <queryTableFields count="14">
      <queryTableField id="1" name="Year" tableColumnId="15"/>
      <queryTableField id="2" name="Organisation" tableColumnId="16"/>
      <queryTableField id="3" name="&lt;1%" tableColumnId="17"/>
      <queryTableField id="4" name="&lt;1% (%)" tableColumnId="18"/>
      <queryTableField id="5" name="1-5%" tableColumnId="19"/>
      <queryTableField id="6" name="1-5% (%)" tableColumnId="20"/>
      <queryTableField id="7" name="5-15%" tableColumnId="21"/>
      <queryTableField id="8" name="5-15% (%)" tableColumnId="22"/>
      <queryTableField id="9" name="15-30%" tableColumnId="23"/>
      <queryTableField id="10" name="15-30% (%)" tableColumnId="24"/>
      <queryTableField id="11" name="30%+" tableColumnId="25"/>
      <queryTableField id="12" name="30%+ (%)" tableColumnId="26"/>
      <queryTableField id="13" name="Total" tableColumnId="27"/>
      <queryTableField id="14" name="Total (%)" tableColumnId="28"/>
    </queryTableFields>
  </queryTableRefresh>
</queryTable>
</file>

<file path=xl/queryTables/queryTable14.xml><?xml version="1.0" encoding="utf-8"?>
<queryTable xmlns="http://schemas.openxmlformats.org/spreadsheetml/2006/main" name="ExternalData_1" connectionId="34" autoFormatId="0" applyNumberFormats="0" applyBorderFormats="0" applyFontFormats="1" applyPatternFormats="1" applyAlignmentFormats="0" applyWidthHeightFormats="0">
  <queryTableRefresh preserveSortFilterLayout="0" nextId="12">
    <queryTableFields count="11">
      <queryTableField id="1" name="Admission type" tableColumnId="12"/>
      <queryTableField id="2" name="&lt;1" tableColumnId="13"/>
      <queryTableField id="3" name="&lt;1 (%)" tableColumnId="14"/>
      <queryTableField id="4" name="1-4" tableColumnId="15"/>
      <queryTableField id="5" name="1-4 (%)" tableColumnId="16"/>
      <queryTableField id="6" name="5-10" tableColumnId="17"/>
      <queryTableField id="7" name="5-10 (%)" tableColumnId="18"/>
      <queryTableField id="8" name="11-15" tableColumnId="19"/>
      <queryTableField id="9" name="11-15 (%)" tableColumnId="20"/>
      <queryTableField id="10" name="Total" tableColumnId="21"/>
      <queryTableField id="11" name="Total (%)" tableColumnId="22"/>
    </queryTableFields>
  </queryTableRefresh>
</queryTable>
</file>

<file path=xl/queryTables/queryTable15.xml><?xml version="1.0" encoding="utf-8"?>
<queryTable xmlns="http://schemas.openxmlformats.org/spreadsheetml/2006/main" name="ExternalData_1" connectionId="35" autoFormatId="0" applyNumberFormats="0" applyBorderFormats="0" applyFontFormats="1" applyPatternFormats="1" applyAlignmentFormats="0" applyWidthHeightFormats="0">
  <queryTableRefresh preserveSortFilterLayout="0" nextId="16">
    <queryTableFields count="14">
      <queryTableField id="1" name="Year" tableColumnId="15"/>
      <queryTableField id="2" name="Organisation" tableColumnId="16"/>
      <queryTableField id="3" name="Planned - following surgery" tableColumnId="17"/>
      <queryTableField id="4" name="Planned - following surgery (%)" tableColumnId="18"/>
      <queryTableField id="5" name="Unplanned - following surgery" tableColumnId="19"/>
      <queryTableField id="6" name="Unplanned - following surgery (%)" tableColumnId="20"/>
      <queryTableField id="7" name="Planned - other" tableColumnId="21"/>
      <queryTableField id="8" name="Planned - other (%)" tableColumnId="22"/>
      <queryTableField id="9" name="Unplanned - other" tableColumnId="23"/>
      <queryTableField id="10" name="Unplanned - other (%)" tableColumnId="24"/>
      <queryTableField id="11" name="Unknown" tableColumnId="25"/>
      <queryTableField id="12" name="Unknown (%)" tableColumnId="26"/>
      <queryTableField id="13" name="Total" tableColumnId="27"/>
      <queryTableField id="14" name="Total (%)" tableColumnId="28"/>
    </queryTableFields>
  </queryTableRefresh>
</queryTable>
</file>

<file path=xl/queryTables/queryTable16.xml><?xml version="1.0" encoding="utf-8"?>
<queryTable xmlns="http://schemas.openxmlformats.org/spreadsheetml/2006/main" name="ExternalData_1" connectionId="36" autoFormatId="0" applyNumberFormats="0" applyBorderFormats="0" applyFontFormats="1" applyPatternFormats="1" applyAlignmentFormats="0" applyWidthHeightFormats="0">
  <queryTableRefresh preserveSortFilterLayout="0" nextId="17">
    <queryTableFields count="14">
      <queryTableField id="1" name="Year" tableColumnId="15"/>
      <queryTableField id="2" name="Organisation" tableColumnId="16"/>
      <queryTableField id="3" name="Same hospital" tableColumnId="17"/>
      <queryTableField id="4" name="Same hospital (%)" tableColumnId="18"/>
      <queryTableField id="5" name="Other hospital" tableColumnId="19"/>
      <queryTableField id="6" name="Other hospital (%)" tableColumnId="20"/>
      <queryTableField id="7" name="Clinic" tableColumnId="21"/>
      <queryTableField id="8" name="Clinic (%)" tableColumnId="22"/>
      <queryTableField id="9" name="Home" tableColumnId="23"/>
      <queryTableField id="10" name="Home (%)" tableColumnId="24"/>
      <queryTableField id="11" name="Unknown" tableColumnId="25"/>
      <queryTableField id="12" name="Unknown (%)" tableColumnId="26"/>
      <queryTableField id="13" name="Total" tableColumnId="27"/>
      <queryTableField id="14" name="Total (%)" tableColumnId="28"/>
    </queryTableFields>
  </queryTableRefresh>
</queryTable>
</file>

<file path=xl/queryTables/queryTable17.xml><?xml version="1.0" encoding="utf-8"?>
<queryTable xmlns="http://schemas.openxmlformats.org/spreadsheetml/2006/main" name="ExternalData_1" connectionId="37" autoFormatId="0" applyNumberFormats="0" applyBorderFormats="0" applyFontFormats="1" applyPatternFormats="1" applyAlignmentFormats="0" applyWidthHeightFormats="0">
  <queryTableRefresh preserveSortFilterLayout="0" nextId="23">
    <queryTableFields count="22">
      <queryTableField id="1" name="Year" tableColumnId="67"/>
      <queryTableField id="2" name="Organisation" tableColumnId="68"/>
      <queryTableField id="3" name="A &amp; E" tableColumnId="69"/>
      <queryTableField id="4" name="A &amp; E (%)" tableColumnId="70"/>
      <queryTableField id="5" name="HDU (step-up/step-down unit)" tableColumnId="71"/>
      <queryTableField id="6" name="HDU (step-up/step-down unit) (%)" tableColumnId="72"/>
      <queryTableField id="7" name="ICU / PICU / NICU" tableColumnId="73"/>
      <queryTableField id="8" name="ICU / PICU / NICU (%)" tableColumnId="74"/>
      <queryTableField id="9" name="Other intermediate care area" tableColumnId="75"/>
      <queryTableField id="10" name="Other intermediate care area (%)" tableColumnId="76"/>
      <queryTableField id="11" name="Recovery only" tableColumnId="77"/>
      <queryTableField id="12" name="Recovery only (%)" tableColumnId="78"/>
      <queryTableField id="13" name="Theatre and recovery" tableColumnId="79"/>
      <queryTableField id="14" name="Theatre and recovery (%)" tableColumnId="80"/>
      <queryTableField id="15" name="Ward" tableColumnId="81"/>
      <queryTableField id="16" name="Ward (%)" tableColumnId="82"/>
      <queryTableField id="17" name="X-ray / endoscopy / CT scanner" tableColumnId="83"/>
      <queryTableField id="18" name="X-ray / endoscopy / CT scanner (%)" tableColumnId="84"/>
      <queryTableField id="19" name="Unknown" tableColumnId="85"/>
      <queryTableField id="20" name="Unknown (%)" tableColumnId="86"/>
      <queryTableField id="21" name="Total" tableColumnId="87"/>
      <queryTableField id="22" name="Total (%)" tableColumnId="88"/>
    </queryTableFields>
  </queryTableRefresh>
</queryTable>
</file>

<file path=xl/queryTables/queryTable18.xml><?xml version="1.0" encoding="utf-8"?>
<queryTable xmlns="http://schemas.openxmlformats.org/spreadsheetml/2006/main" name="ExternalData_1" connectionId="38" autoFormatId="0" applyNumberFormats="0" applyBorderFormats="0" applyFontFormats="1" applyPatternFormats="1" applyAlignmentFormats="0" applyWidthHeightFormats="0">
  <queryTableRefresh preserveSortFilterLayout="0" nextId="13" unboundColumnsRight="1">
    <queryTableFields count="12">
      <queryTableField id="1" name="Diagnostic Group" tableColumnId="35"/>
      <queryTableField id="2" name="&lt;1" tableColumnId="36"/>
      <queryTableField id="3" name="&lt;1 (%)" tableColumnId="37"/>
      <queryTableField id="4" name="1-4" tableColumnId="38"/>
      <queryTableField id="5" name="1-4 (%)" tableColumnId="39"/>
      <queryTableField id="6" name="5-10" tableColumnId="40"/>
      <queryTableField id="7" name="5-10 (%)" tableColumnId="41"/>
      <queryTableField id="8" name="11-15" tableColumnId="42"/>
      <queryTableField id="9" name="11-15 (%)" tableColumnId="43"/>
      <queryTableField id="10" name="Total" tableColumnId="44"/>
      <queryTableField id="11" name="Total (%)" tableColumnId="45"/>
      <queryTableField id="12" dataBound="0" tableColumnId="1"/>
    </queryTableFields>
  </queryTableRefresh>
</queryTable>
</file>

<file path=xl/queryTables/queryTable19.xml><?xml version="1.0" encoding="utf-8"?>
<queryTable xmlns="http://schemas.openxmlformats.org/spreadsheetml/2006/main" name="ExternalData_1" connectionId="39" autoFormatId="0" applyNumberFormats="0" applyBorderFormats="0" applyFontFormats="1" applyPatternFormats="1" applyAlignmentFormats="0" applyWidthHeightFormats="0">
  <queryTableRefresh preserveSortFilterLayout="0" nextId="13" unboundColumnsRight="1">
    <queryTableFields count="8">
      <queryTableField id="1" name="Primary Diagnosis Group" tableColumnId="12"/>
      <queryTableField id="2" name="16" tableColumnId="13"/>
      <queryTableField id="3" name="16 (%)" tableColumnId="14"/>
      <queryTableField id="4" name="17-20" tableColumnId="15"/>
      <queryTableField id="5" name="17-20 (%)" tableColumnId="16"/>
      <queryTableField id="10" name="Total" tableColumnId="21"/>
      <queryTableField id="11" name="Total (%)" tableColumnId="22"/>
      <queryTableField id="12" dataBound="0" tableColumnId="1"/>
    </queryTableFields>
    <queryTableDeletedFields count="4">
      <deletedField name="26+"/>
      <deletedField name="26+ (%)"/>
      <deletedField name="21-25"/>
      <deletedField name="21-25 (%)"/>
    </queryTableDeletedFields>
  </queryTableRefresh>
</queryTable>
</file>

<file path=xl/queryTables/queryTable2.xml><?xml version="1.0" encoding="utf-8"?>
<queryTable xmlns="http://schemas.openxmlformats.org/spreadsheetml/2006/main" name="ExternalData_1" connectionId="42" autoFormatId="0" applyNumberFormats="0" applyBorderFormats="0" applyFontFormats="1" applyPatternFormats="1" applyAlignmentFormats="0" applyWidthHeightFormats="0">
  <queryTableRefresh preserveSortFilterLayout="0" nextId="12">
    <queryTableFields count="11">
      <queryTableField id="1" name="Age Months" tableColumnId="1"/>
      <queryTableField id="2" name="Male" tableColumnId="2"/>
      <queryTableField id="3" name="Male (%)" tableColumnId="3"/>
      <queryTableField id="4" name="Female" tableColumnId="4"/>
      <queryTableField id="5" name="Female (%)" tableColumnId="5"/>
      <queryTableField id="6" name="Ambiguous" tableColumnId="6"/>
      <queryTableField id="7" name="Ambiguous (%)" tableColumnId="7"/>
      <queryTableField id="8" name="Unknown" tableColumnId="8"/>
      <queryTableField id="9" name="Unknown (%)" tableColumnId="9"/>
      <queryTableField id="10" name="Total" tableColumnId="10"/>
      <queryTableField id="11" name="Total (%)" tableColumnId="11"/>
    </queryTableFields>
  </queryTableRefresh>
</queryTable>
</file>

<file path=xl/queryTables/queryTable20.xml><?xml version="1.0" encoding="utf-8"?>
<queryTable xmlns="http://schemas.openxmlformats.org/spreadsheetml/2006/main" name="ExternalData_1" connectionId="40" autoFormatId="0" applyNumberFormats="0" applyBorderFormats="0" applyFontFormats="1" applyPatternFormats="1" applyAlignmentFormats="0" applyWidthHeightFormats="0">
  <queryTableRefresh preserveSortFilterLayout="0" nextId="34">
    <queryTableFields count="32">
      <queryTableField id="1" name="Year" tableColumnId="33"/>
      <queryTableField id="2" name="Organisation" tableColumnId="34"/>
      <queryTableField id="3" name="Blood / lymphatic" tableColumnId="35"/>
      <queryTableField id="4" name="Blood / lymphatic (%)" tableColumnId="36"/>
      <queryTableField id="5" name="Body wall and cavities" tableColumnId="37"/>
      <queryTableField id="6" name="Body wall and cavities (%)" tableColumnId="38"/>
      <queryTableField id="7" name="Cardiovascular" tableColumnId="39"/>
      <queryTableField id="8" name="Cardiovascular (%)" tableColumnId="40"/>
      <queryTableField id="9" name="Endocrine / metabolic" tableColumnId="41"/>
      <queryTableField id="10" name="Endocrine / metabolic (%)" tableColumnId="42"/>
      <queryTableField id="11" name="Gastrointestinal" tableColumnId="43"/>
      <queryTableField id="12" name="Gastrointestinal (%)" tableColumnId="44"/>
      <queryTableField id="13" name="Infection" tableColumnId="45"/>
      <queryTableField id="14" name="Infection (%)" tableColumnId="46"/>
      <queryTableField id="15" name="Multisystem" tableColumnId="47"/>
      <queryTableField id="16" name="Multisystem (%)" tableColumnId="48"/>
      <queryTableField id="17" name="Musculoskeletal" tableColumnId="49"/>
      <queryTableField id="18" name="Musculoskeletal (%)" tableColumnId="50"/>
      <queryTableField id="19" name="Neurological" tableColumnId="51"/>
      <queryTableField id="20" name="Neurological (%)" tableColumnId="52"/>
      <queryTableField id="21" name="Oncology" tableColumnId="53"/>
      <queryTableField id="22" name="Oncology (%)" tableColumnId="54"/>
      <queryTableField id="23" name="Respiratory" tableColumnId="55"/>
      <queryTableField id="24" name="Respiratory (%)" tableColumnId="56"/>
      <queryTableField id="25" name="Trauma" tableColumnId="57"/>
      <queryTableField id="26" name="Trauma (%)" tableColumnId="58"/>
      <queryTableField id="27" name="Other" tableColumnId="59"/>
      <queryTableField id="28" name="Other (%)" tableColumnId="60"/>
      <queryTableField id="29" name="Unknown" tableColumnId="61"/>
      <queryTableField id="30" name="Unknown (%)" tableColumnId="62"/>
      <queryTableField id="31" name="Total" tableColumnId="63"/>
      <queryTableField id="32" name="Total (%)" tableColumnId="64"/>
    </queryTableFields>
  </queryTableRefresh>
</queryTable>
</file>

<file path=xl/queryTables/queryTable21.xml><?xml version="1.0" encoding="utf-8"?>
<queryTable xmlns="http://schemas.openxmlformats.org/spreadsheetml/2006/main" name="ExternalData_1" connectionId="41" autoFormatId="0" applyNumberFormats="0" applyBorderFormats="0" applyFontFormats="1" applyPatternFormats="1" applyAlignmentFormats="0" applyWidthHeightFormats="0">
  <queryTableRefresh preserveSortFilterLayout="0" nextId="33">
    <queryTableFields count="32">
      <queryTableField id="1" name="Year" tableColumnId="33"/>
      <queryTableField id="2" name="Organisation" tableColumnId="34"/>
      <queryTableField id="3" name="Blood / lymphatic" tableColumnId="35"/>
      <queryTableField id="4" name="Blood / lymphatic (%)" tableColumnId="36"/>
      <queryTableField id="5" name="Body wall and cavities" tableColumnId="37"/>
      <queryTableField id="6" name="Body wall and cavities (%)" tableColumnId="38"/>
      <queryTableField id="7" name="Cardiovascular" tableColumnId="39"/>
      <queryTableField id="8" name="Cardiovascular (%)" tableColumnId="40"/>
      <queryTableField id="9" name="Endocrine / metabolic" tableColumnId="41"/>
      <queryTableField id="10" name="Endocrine / metabolic (%)" tableColumnId="42"/>
      <queryTableField id="11" name="Gastrointestinal" tableColumnId="43"/>
      <queryTableField id="12" name="Gastrointestinal (%)" tableColumnId="44"/>
      <queryTableField id="13" name="Infection" tableColumnId="45"/>
      <queryTableField id="14" name="Infection (%)" tableColumnId="46"/>
      <queryTableField id="15" name="Multisystem" tableColumnId="47"/>
      <queryTableField id="16" name="Multisystem (%)" tableColumnId="48"/>
      <queryTableField id="17" name="Musculoskeletal" tableColumnId="49"/>
      <queryTableField id="18" name="Musculoskeletal (%)" tableColumnId="50"/>
      <queryTableField id="19" name="Neurological" tableColumnId="51"/>
      <queryTableField id="20" name="Neurological (%)" tableColumnId="52"/>
      <queryTableField id="21" name="Oncology" tableColumnId="53"/>
      <queryTableField id="22" name="Oncology (%)" tableColumnId="54"/>
      <queryTableField id="23" name="Respiratory" tableColumnId="55"/>
      <queryTableField id="24" name="Respiratory (%)" tableColumnId="56"/>
      <queryTableField id="25" name="Trauma" tableColumnId="57"/>
      <queryTableField id="26" name="Trauma (%)" tableColumnId="58"/>
      <queryTableField id="27" name="Other" tableColumnId="59"/>
      <queryTableField id="28" name="Other (%)" tableColumnId="60"/>
      <queryTableField id="29" name="Unknown" tableColumnId="61"/>
      <queryTableField id="30" name="Unknown (%)" tableColumnId="62"/>
      <queryTableField id="31" name="Total" tableColumnId="63"/>
      <queryTableField id="32" name="Total (%)" tableColumnId="64"/>
    </queryTableFields>
  </queryTableRefresh>
</queryTable>
</file>

<file path=xl/queryTables/queryTable22.xml><?xml version="1.0" encoding="utf-8"?>
<queryTable xmlns="http://schemas.openxmlformats.org/spreadsheetml/2006/main" name="ExternalData_1" connectionId="43" autoFormatId="0" applyNumberFormats="0" applyBorderFormats="0" applyFontFormats="1" applyPatternFormats="1" applyAlignmentFormats="0" applyWidthHeightFormats="0">
  <queryTableRefresh preserveSortFilterLayout="0" nextId="33">
    <queryTableFields count="32">
      <queryTableField id="1" name="Year" tableColumnId="33"/>
      <queryTableField id="2" name="Organisation" tableColumnId="34"/>
      <queryTableField id="3" name="Blood / lymphatic" tableColumnId="35"/>
      <queryTableField id="4" name="Blood / lymphatic (%)" tableColumnId="36"/>
      <queryTableField id="5" name="Body wall and cavities" tableColumnId="37"/>
      <queryTableField id="6" name="Body wall and cavities (%)" tableColumnId="38"/>
      <queryTableField id="7" name="Cardiovascular" tableColumnId="39"/>
      <queryTableField id="8" name="Cardiovascular (%)" tableColumnId="40"/>
      <queryTableField id="9" name="Endocrine / metabolic" tableColumnId="41"/>
      <queryTableField id="10" name="Endocrine / metabolic (%)" tableColumnId="42"/>
      <queryTableField id="11" name="Gastrointestinal" tableColumnId="43"/>
      <queryTableField id="12" name="Gastrointestinal (%)" tableColumnId="44"/>
      <queryTableField id="13" name="Infection" tableColumnId="45"/>
      <queryTableField id="14" name="Infection (%)" tableColumnId="46"/>
      <queryTableField id="15" name="Multisystem" tableColumnId="47"/>
      <queryTableField id="16" name="Multisystem (%)" tableColumnId="48"/>
      <queryTableField id="17" name="Musculoskeletal" tableColumnId="49"/>
      <queryTableField id="18" name="Musculoskeletal (%)" tableColumnId="50"/>
      <queryTableField id="19" name="Neurological" tableColumnId="51"/>
      <queryTableField id="20" name="Neurological (%)" tableColumnId="52"/>
      <queryTableField id="21" name="Oncology" tableColumnId="53"/>
      <queryTableField id="22" name="Oncology (%)" tableColumnId="54"/>
      <queryTableField id="23" name="Respiratory" tableColumnId="55"/>
      <queryTableField id="24" name="Respiratory (%)" tableColumnId="56"/>
      <queryTableField id="25" name="Trauma" tableColumnId="57"/>
      <queryTableField id="26" name="Trauma (%)" tableColumnId="58"/>
      <queryTableField id="27" name="Other" tableColumnId="59"/>
      <queryTableField id="28" name="Other (%)" tableColumnId="60"/>
      <queryTableField id="29" name="Unknown" tableColumnId="61"/>
      <queryTableField id="30" name="Unknown (%)" tableColumnId="62"/>
      <queryTableField id="31" name="Total" tableColumnId="63"/>
      <queryTableField id="32" name="Total (%)" tableColumnId="64"/>
    </queryTableFields>
  </queryTableRefresh>
</queryTable>
</file>

<file path=xl/queryTables/queryTable23.xml><?xml version="1.0" encoding="utf-8"?>
<queryTable xmlns="http://schemas.openxmlformats.org/spreadsheetml/2006/main" name="ExternalData_1" connectionId="44" autoFormatId="0" applyNumberFormats="0" applyBorderFormats="0" applyFontFormats="1" applyPatternFormats="1" applyAlignmentFormats="0" applyWidthHeightFormats="0">
  <queryTableRefresh preserveSortFilterLayout="0" nextId="33">
    <queryTableFields count="32">
      <queryTableField id="1" name="Year" tableColumnId="33"/>
      <queryTableField id="2" name="Organisation" tableColumnId="34"/>
      <queryTableField id="3" name="Blood / lymphatic" tableColumnId="35"/>
      <queryTableField id="4" name="Blood / lymphatic (%)" tableColumnId="36"/>
      <queryTableField id="5" name="Body wall and cavities" tableColumnId="37"/>
      <queryTableField id="6" name="Body wall and cavities (%)" tableColumnId="38"/>
      <queryTableField id="7" name="Cardiovascular" tableColumnId="39"/>
      <queryTableField id="8" name="Cardiovascular (%)" tableColumnId="40"/>
      <queryTableField id="9" name="Endocrine / metabolic" tableColumnId="41"/>
      <queryTableField id="10" name="Endocrine / metabolic (%)" tableColumnId="42"/>
      <queryTableField id="11" name="Gastrointestinal" tableColumnId="43"/>
      <queryTableField id="12" name="Gastrointestinal (%)" tableColumnId="44"/>
      <queryTableField id="13" name="Infection" tableColumnId="45"/>
      <queryTableField id="14" name="Infection (%)" tableColumnId="46"/>
      <queryTableField id="15" name="Multisystem" tableColumnId="47"/>
      <queryTableField id="16" name="Multisystem (%)" tableColumnId="48"/>
      <queryTableField id="17" name="Musculoskeletal" tableColumnId="49"/>
      <queryTableField id="18" name="Musculoskeletal (%)" tableColumnId="50"/>
      <queryTableField id="19" name="Neurological" tableColumnId="51"/>
      <queryTableField id="20" name="Neurological (%)" tableColumnId="52"/>
      <queryTableField id="21" name="Oncology" tableColumnId="53"/>
      <queryTableField id="22" name="Oncology (%)" tableColumnId="54"/>
      <queryTableField id="23" name="Respiratory" tableColumnId="55"/>
      <queryTableField id="24" name="Respiratory (%)" tableColumnId="56"/>
      <queryTableField id="25" name="Trauma" tableColumnId="57"/>
      <queryTableField id="26" name="Trauma (%)" tableColumnId="58"/>
      <queryTableField id="27" name="Other" tableColumnId="59"/>
      <queryTableField id="28" name="Other (%)" tableColumnId="60"/>
      <queryTableField id="29" name="Unknown" tableColumnId="61"/>
      <queryTableField id="30" name="Unknown (%)" tableColumnId="62"/>
      <queryTableField id="31" name="Total" tableColumnId="63"/>
      <queryTableField id="32" name="Total (%)" tableColumnId="64"/>
    </queryTableFields>
  </queryTableRefresh>
</queryTable>
</file>

<file path=xl/queryTables/queryTable24.xml><?xml version="1.0" encoding="utf-8"?>
<queryTable xmlns="http://schemas.openxmlformats.org/spreadsheetml/2006/main" name="ExternalData_1" connectionId="45" autoFormatId="0" applyNumberFormats="0" applyBorderFormats="0" applyFontFormats="1" applyPatternFormats="1" applyAlignmentFormats="0" applyWidthHeightFormats="0">
  <queryTableRefresh preserveSortFilterLayout="0" nextId="33">
    <queryTableFields count="32">
      <queryTableField id="1" name="Year" tableColumnId="33"/>
      <queryTableField id="2" name="Organisation" tableColumnId="34"/>
      <queryTableField id="3" name="Blood / lymphatic" tableColumnId="35"/>
      <queryTableField id="4" name="Blood / lymphatic (%)" tableColumnId="36"/>
      <queryTableField id="5" name="Body wall and cavities" tableColumnId="37"/>
      <queryTableField id="6" name="Body wall and cavities (%)" tableColumnId="38"/>
      <queryTableField id="7" name="Cardiovascular" tableColumnId="39"/>
      <queryTableField id="8" name="Cardiovascular (%)" tableColumnId="40"/>
      <queryTableField id="9" name="Endocrine / metabolic" tableColumnId="41"/>
      <queryTableField id="10" name="Endocrine / metabolic (%)" tableColumnId="42"/>
      <queryTableField id="11" name="Gastrointestinal" tableColumnId="43"/>
      <queryTableField id="12" name="Gastrointestinal (%)" tableColumnId="44"/>
      <queryTableField id="13" name="Infection" tableColumnId="45"/>
      <queryTableField id="14" name="Infection (%)" tableColumnId="46"/>
      <queryTableField id="15" name="Multisystem" tableColumnId="47"/>
      <queryTableField id="16" name="Multisystem (%)" tableColumnId="48"/>
      <queryTableField id="17" name="Musculoskeletal" tableColumnId="49"/>
      <queryTableField id="18" name="Musculoskeletal (%)" tableColumnId="50"/>
      <queryTableField id="19" name="Neurological" tableColumnId="51"/>
      <queryTableField id="20" name="Neurological (%)" tableColumnId="52"/>
      <queryTableField id="21" name="Oncology" tableColumnId="53"/>
      <queryTableField id="22" name="Oncology (%)" tableColumnId="54"/>
      <queryTableField id="23" name="Respiratory" tableColumnId="55"/>
      <queryTableField id="24" name="Respiratory (%)" tableColumnId="56"/>
      <queryTableField id="25" name="Trauma" tableColumnId="57"/>
      <queryTableField id="26" name="Trauma (%)" tableColumnId="58"/>
      <queryTableField id="27" name="Other" tableColumnId="59"/>
      <queryTableField id="28" name="Other (%)" tableColumnId="60"/>
      <queryTableField id="29" name="Unknown" tableColumnId="61"/>
      <queryTableField id="30" name="Unknown (%)" tableColumnId="62"/>
      <queryTableField id="31" name="Total" tableColumnId="63"/>
      <queryTableField id="32" name="Total (%)" tableColumnId="64"/>
    </queryTableFields>
  </queryTableRefresh>
</queryTable>
</file>

<file path=xl/queryTables/queryTable3.xml><?xml version="1.0" encoding="utf-8"?>
<queryTable xmlns="http://schemas.openxmlformats.org/spreadsheetml/2006/main" name="ExternalData_1" connectionId="46" autoFormatId="0" applyNumberFormats="0" applyBorderFormats="0" applyFontFormats="1" applyPatternFormats="1" applyAlignmentFormats="0" applyWidthHeightFormats="0">
  <queryTableRefresh preserveSortFilterLayout="0" nextId="13">
    <queryTableFields count="12">
      <queryTableField id="1" name="Year" tableColumnId="1"/>
      <queryTableField id="2" name="Organisation" tableColumnId="2"/>
      <queryTableField id="3" name="&lt;1" tableColumnId="3"/>
      <queryTableField id="4" name="&lt;1 (%)" tableColumnId="4"/>
      <queryTableField id="5" name="1-4" tableColumnId="5"/>
      <queryTableField id="6" name="1-4 (%)" tableColumnId="6"/>
      <queryTableField id="7" name="5-10" tableColumnId="7"/>
      <queryTableField id="8" name="5-10 (%)" tableColumnId="8"/>
      <queryTableField id="9" name="11-15" tableColumnId="9"/>
      <queryTableField id="10" name="11-15 (%)" tableColumnId="10"/>
      <queryTableField id="11" name="Total" tableColumnId="11"/>
      <queryTableField id="12" name="Total (%)" tableColumnId="12"/>
    </queryTableFields>
  </queryTableRefresh>
</queryTable>
</file>

<file path=xl/queryTables/queryTable4.xml><?xml version="1.0" encoding="utf-8"?>
<queryTable xmlns="http://schemas.openxmlformats.org/spreadsheetml/2006/main" name="ExternalData_1" connectionId="47" autoFormatId="0" applyNumberFormats="0" applyBorderFormats="0" applyFontFormats="1" applyPatternFormats="1" applyAlignmentFormats="0" applyWidthHeightFormats="0">
  <queryTableRefresh preserveSortFilterLayout="0" nextId="13">
    <queryTableFields count="12">
      <queryTableField id="1" name="Year" tableColumnId="1"/>
      <queryTableField id="2" name="Organisation" tableColumnId="2"/>
      <queryTableField id="3" name="&lt;1" tableColumnId="3"/>
      <queryTableField id="4" name="&lt;1 (%)" tableColumnId="4"/>
      <queryTableField id="5" name="1-2" tableColumnId="5"/>
      <queryTableField id="6" name="1-2 (%)" tableColumnId="6"/>
      <queryTableField id="7" name="3-5" tableColumnId="7"/>
      <queryTableField id="8" name="3-5 (%)" tableColumnId="8"/>
      <queryTableField id="9" name="6-11" tableColumnId="9"/>
      <queryTableField id="10" name="6-11 (%)" tableColumnId="10"/>
      <queryTableField id="11" name="Total" tableColumnId="11"/>
      <queryTableField id="12" name="Total (%)" tableColumnId="12"/>
    </queryTableFields>
  </queryTableRefresh>
</queryTable>
</file>

<file path=xl/queryTables/queryTable5.xml><?xml version="1.0" encoding="utf-8"?>
<queryTable xmlns="http://schemas.openxmlformats.org/spreadsheetml/2006/main" name="ExternalData_1" connectionId="48" autoFormatId="0" applyNumberFormats="0" applyBorderFormats="0" applyFontFormats="1" applyPatternFormats="1" applyAlignmentFormats="0" applyWidthHeightFormats="0">
  <queryTableRefresh preserveSortFilterLayout="0" nextId="15">
    <queryTableFields count="7">
      <queryTableField id="1" name="Organisation" tableColumnId="1"/>
      <queryTableField id="2" name="16" tableColumnId="2"/>
      <queryTableField id="3" name="16 (%)" tableColumnId="3"/>
      <queryTableField id="4" name="17-20" tableColumnId="4"/>
      <queryTableField id="5" name="17-20 (%)" tableColumnId="5"/>
      <queryTableField id="10" name="Total" tableColumnId="10"/>
      <queryTableField id="11" name="Total (%)" tableColumnId="11"/>
    </queryTableFields>
    <queryTableDeletedFields count="4">
      <deletedField name="26+"/>
      <deletedField name="26+ (%)"/>
      <deletedField name="21-25 (%)"/>
      <deletedField name="21-25"/>
    </queryTableDeletedFields>
  </queryTableRefresh>
</queryTable>
</file>

<file path=xl/queryTables/queryTable6.xml><?xml version="1.0" encoding="utf-8"?>
<queryTable xmlns="http://schemas.openxmlformats.org/spreadsheetml/2006/main" name="ExternalData_1" connectionId="49" autoFormatId="0" applyNumberFormats="0" applyBorderFormats="0" applyFontFormats="1" applyPatternFormats="1" applyAlignmentFormats="0" applyWidthHeightFormats="0">
  <queryTableRefresh preserveSortFilterLayout="0" nextId="14">
    <queryTableFields count="13">
      <queryTableField id="1" name="Year" tableColumnId="1"/>
      <queryTableField id="2" name="GRAPHAXISSPAN" tableColumnId="2"/>
      <queryTableField id="3" name="Month" tableColumnId="3"/>
      <queryTableField id="4" name="&lt;1" tableColumnId="4"/>
      <queryTableField id="5" name="&lt;1 (%)" tableColumnId="5"/>
      <queryTableField id="6" name="1-4" tableColumnId="6"/>
      <queryTableField id="7" name="1-4 (%)" tableColumnId="7"/>
      <queryTableField id="8" name="5-10" tableColumnId="8"/>
      <queryTableField id="9" name="5-10 (%)" tableColumnId="9"/>
      <queryTableField id="10" name="11-15" tableColumnId="10"/>
      <queryTableField id="11" name="11-15 (%)" tableColumnId="11"/>
      <queryTableField id="12" name="Total" tableColumnId="12"/>
      <queryTableField id="13" name="Total (%)" tableColumnId="13"/>
    </queryTableFields>
  </queryTableRefresh>
</queryTable>
</file>

<file path=xl/queryTables/queryTable7.xml><?xml version="1.0" encoding="utf-8"?>
<queryTable xmlns="http://schemas.openxmlformats.org/spreadsheetml/2006/main" name="ExternalData_1" connectionId="50" autoFormatId="0" applyNumberFormats="0" applyBorderFormats="0" applyFontFormats="1" applyPatternFormats="1" applyAlignmentFormats="0" applyWidthHeightFormats="0">
  <queryTableRefresh preserveSortFilterLayout="0" nextId="34">
    <queryTableFields count="33">
      <queryTableField id="1" name="Year" tableColumnId="34"/>
      <queryTableField id="2" name="GRAPHAXISSPAN" tableColumnId="35"/>
      <queryTableField id="3" name="Month" tableColumnId="36"/>
      <queryTableField id="4" name="Blood / lymphatic" tableColumnId="37"/>
      <queryTableField id="5" name="Blood / lymphatic (%)" tableColumnId="38"/>
      <queryTableField id="6" name="Body wall and cavities" tableColumnId="39"/>
      <queryTableField id="7" name="Body wall and cavities (%)" tableColumnId="40"/>
      <queryTableField id="8" name="Cardiovascular" tableColumnId="41"/>
      <queryTableField id="9" name="Cardiovascular (%)" tableColumnId="42"/>
      <queryTableField id="10" name="Endocrine / metabolic" tableColumnId="43"/>
      <queryTableField id="11" name="Endocrine / metabolic (%)" tableColumnId="44"/>
      <queryTableField id="12" name="Gastrointestinal" tableColumnId="45"/>
      <queryTableField id="13" name="Gastrointestinal (%)" tableColumnId="46"/>
      <queryTableField id="14" name="Infection" tableColumnId="47"/>
      <queryTableField id="15" name="Infection (%)" tableColumnId="48"/>
      <queryTableField id="16" name="Multisystem" tableColumnId="49"/>
      <queryTableField id="17" name="Multisystem (%)" tableColumnId="50"/>
      <queryTableField id="18" name="Musculoskeletal" tableColumnId="51"/>
      <queryTableField id="19" name="Musculoskeletal (%)" tableColumnId="52"/>
      <queryTableField id="20" name="Neurological" tableColumnId="53"/>
      <queryTableField id="21" name="Neurological (%)" tableColumnId="54"/>
      <queryTableField id="22" name="Oncology" tableColumnId="55"/>
      <queryTableField id="23" name="Oncology (%)" tableColumnId="56"/>
      <queryTableField id="24" name="Respiratory" tableColumnId="57"/>
      <queryTableField id="25" name="Respiratory (%)" tableColumnId="58"/>
      <queryTableField id="26" name="Trauma" tableColumnId="59"/>
      <queryTableField id="27" name="Trauma (%)" tableColumnId="60"/>
      <queryTableField id="28" name="Other" tableColumnId="61"/>
      <queryTableField id="29" name="Other (%)" tableColumnId="62"/>
      <queryTableField id="30" name="Unknown" tableColumnId="63"/>
      <queryTableField id="31" name="Unknown (%)" tableColumnId="64"/>
      <queryTableField id="32" name="Total" tableColumnId="65"/>
      <queryTableField id="33" name="Total (%)" tableColumnId="66"/>
    </queryTableFields>
  </queryTableRefresh>
</queryTable>
</file>

<file path=xl/queryTables/queryTable8.xml><?xml version="1.0" encoding="utf-8"?>
<queryTable xmlns="http://schemas.openxmlformats.org/spreadsheetml/2006/main" name="ExternalData_1" connectionId="51" autoFormatId="0" applyNumberFormats="0" applyBorderFormats="0" applyFontFormats="1" applyPatternFormats="1" applyAlignmentFormats="0" applyWidthHeightFormats="0">
  <queryTableRefresh preserveSortFilterLayout="0" nextId="14">
    <queryTableFields count="13">
      <queryTableField id="1" name="Year" tableColumnId="2"/>
      <queryTableField id="2" name="GRAPHAXISSPAN" tableColumnId="3"/>
      <queryTableField id="3" name="Month" tableColumnId="4"/>
      <queryTableField id="4" name="&lt;1" tableColumnId="5"/>
      <queryTableField id="5" name="&lt;1 (%)" tableColumnId="6"/>
      <queryTableField id="6" name="1-4" tableColumnId="7"/>
      <queryTableField id="7" name="1-4 (%)" tableColumnId="8"/>
      <queryTableField id="8" name="5-10" tableColumnId="9"/>
      <queryTableField id="9" name="5-10 (%)" tableColumnId="10"/>
      <queryTableField id="10" name="11-15" tableColumnId="11"/>
      <queryTableField id="11" name="11-15 (%)" tableColumnId="12"/>
      <queryTableField id="12" name="Total" tableColumnId="13"/>
      <queryTableField id="13" name="Total (%)" tableColumnId="14"/>
    </queryTableFields>
  </queryTableRefresh>
</queryTable>
</file>

<file path=xl/queryTables/queryTable9.xml><?xml version="1.0" encoding="utf-8"?>
<queryTable xmlns="http://schemas.openxmlformats.org/spreadsheetml/2006/main" name="ExternalData_1" connectionId="52" autoFormatId="0" applyNumberFormats="0" applyBorderFormats="0" applyFontFormats="1" applyPatternFormats="1" applyAlignmentFormats="0" applyWidthHeightFormats="0">
  <queryTableRefresh preserveSortFilterLayout="0" nextId="29">
    <queryTableFields count="28">
      <queryTableField id="1" name="Year" tableColumnId="29"/>
      <queryTableField id="2" name="Organisation" tableColumnId="30"/>
      <queryTableField id="3" name="January" tableColumnId="31"/>
      <queryTableField id="4" name="January (%)" tableColumnId="32"/>
      <queryTableField id="5" name="February" tableColumnId="33"/>
      <queryTableField id="6" name="February (%)" tableColumnId="34"/>
      <queryTableField id="7" name="March" tableColumnId="35"/>
      <queryTableField id="8" name="March (%)" tableColumnId="36"/>
      <queryTableField id="9" name="April" tableColumnId="37"/>
      <queryTableField id="10" name="April (%)" tableColumnId="38"/>
      <queryTableField id="11" name="May" tableColumnId="39"/>
      <queryTableField id="12" name="May (%)" tableColumnId="40"/>
      <queryTableField id="13" name="June" tableColumnId="41"/>
      <queryTableField id="14" name="June (%)" tableColumnId="42"/>
      <queryTableField id="15" name="July" tableColumnId="43"/>
      <queryTableField id="16" name="July (%)" tableColumnId="44"/>
      <queryTableField id="17" name="August" tableColumnId="45"/>
      <queryTableField id="18" name="August (%)" tableColumnId="46"/>
      <queryTableField id="19" name="September" tableColumnId="47"/>
      <queryTableField id="20" name="September (%)" tableColumnId="48"/>
      <queryTableField id="21" name="October" tableColumnId="49"/>
      <queryTableField id="22" name="October (%)" tableColumnId="50"/>
      <queryTableField id="23" name="November" tableColumnId="51"/>
      <queryTableField id="24" name="November (%)" tableColumnId="52"/>
      <queryTableField id="25" name="December" tableColumnId="53"/>
      <queryTableField id="26" name="December (%)" tableColumnId="54"/>
      <queryTableField id="27" name="Total" tableColumnId="55"/>
      <queryTableField id="28" name="Total (%)" tableColumnId="5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1" name="_tbl1" displayName="_tbl1" ref="A5:K22" tableType="queryTable" totalsRowShown="0" headerRowDxfId="1239" dataDxfId="1238" dataCellStyle="Normal">
  <autoFilter ref="A5:K22"/>
  <tableColumns count="11">
    <tableColumn id="1" uniqueName="1" name="Age Years" queryTableFieldId="1" dataDxfId="1237" dataCellStyle="Normal"/>
    <tableColumn id="2" uniqueName="2" name="Male" queryTableFieldId="2" dataDxfId="1236" dataCellStyle="Normal"/>
    <tableColumn id="3" uniqueName="3" name="Male (%)" queryTableFieldId="3" dataDxfId="1235" dataCellStyle="Normal"/>
    <tableColumn id="4" uniqueName="4" name="Female" queryTableFieldId="4" dataDxfId="1234" dataCellStyle="Normal"/>
    <tableColumn id="5" uniqueName="5" name="Female (%)" queryTableFieldId="5" dataDxfId="1233" dataCellStyle="Normal"/>
    <tableColumn id="6" uniqueName="6" name="Ambiguous" queryTableFieldId="6" dataDxfId="1232" dataCellStyle="Normal"/>
    <tableColumn id="7" uniqueName="7" name="Ambiguous (%)" queryTableFieldId="7" dataDxfId="1231" dataCellStyle="Normal"/>
    <tableColumn id="8" uniqueName="8" name="Unknown" queryTableFieldId="8" dataDxfId="1230" dataCellStyle="Normal"/>
    <tableColumn id="9" uniqueName="9" name="Unknown (%)" queryTableFieldId="9" dataDxfId="1229" dataCellStyle="Normal"/>
    <tableColumn id="10" uniqueName="10" name="Total" queryTableFieldId="10" dataDxfId="1228" dataCellStyle="Normal"/>
    <tableColumn id="11" uniqueName="11" name="Total (%)" queryTableFieldId="11" dataDxfId="1227" dataCellStyle="Normal"/>
  </tableColumns>
  <tableStyleInfo name="TableStyleLight9" showFirstColumn="0" showLastColumn="0" showRowStripes="1" showColumnStripes="0"/>
</table>
</file>

<file path=xl/tables/table10.xml><?xml version="1.0" encoding="utf-8"?>
<table xmlns="http://schemas.openxmlformats.org/spreadsheetml/2006/main" id="10" name="_tbl10" displayName="_tbl10" ref="A5:I14" tableType="queryTable" totalsRowShown="0" headerRowDxfId="1059" dataDxfId="1058">
  <autoFilter ref="A5:I14"/>
  <tableColumns count="9">
    <tableColumn id="46" uniqueName="46" name="Country" queryTableFieldId="1" dataDxfId="1057"/>
    <tableColumn id="47" uniqueName="47" name="2017" queryTableFieldId="2" dataDxfId="1056"/>
    <tableColumn id="48" uniqueName="48" name="2017 (%)" queryTableFieldId="3" dataDxfId="1055"/>
    <tableColumn id="49" uniqueName="49" name="2018" queryTableFieldId="4" dataDxfId="1054"/>
    <tableColumn id="50" uniqueName="50" name="2018 (%)" queryTableFieldId="5" dataDxfId="1053"/>
    <tableColumn id="51" uniqueName="51" name="2019" queryTableFieldId="6" dataDxfId="1052"/>
    <tableColumn id="52" uniqueName="52" name="2019 (%)" queryTableFieldId="7" dataDxfId="1051"/>
    <tableColumn id="53" uniqueName="53" name="2017-2019" queryTableFieldId="8" dataDxfId="1050"/>
    <tableColumn id="54" uniqueName="54" name="2017-2019 (%)" queryTableFieldId="9" dataDxfId="1049"/>
  </tableColumns>
  <tableStyleInfo name="TableStyleLight9" showFirstColumn="0" showLastColumn="0" showRowStripes="1" showColumnStripes="0"/>
</table>
</file>

<file path=xl/tables/table11.xml><?xml version="1.0" encoding="utf-8"?>
<table xmlns="http://schemas.openxmlformats.org/spreadsheetml/2006/main" id="12" name="tbl10b" displayName="tbl10b" ref="A4:I10" tableType="queryTable" totalsRowShown="0" headerRowDxfId="1047" dataDxfId="1046">
  <autoFilter ref="A4:I10"/>
  <tableColumns count="9">
    <tableColumn id="10" uniqueName="10" name="Country of admission" queryTableFieldId="1" dataDxfId="1045"/>
    <tableColumn id="11" uniqueName="11" name="2017" queryTableFieldId="2" dataDxfId="1044"/>
    <tableColumn id="12" uniqueName="12" name="2017 (%)" queryTableFieldId="3" dataDxfId="1043"/>
    <tableColumn id="13" uniqueName="13" name="2018" queryTableFieldId="4" dataDxfId="1042"/>
    <tableColumn id="14" uniqueName="14" name="2018 (%)" queryTableFieldId="5" dataDxfId="1041"/>
    <tableColumn id="15" uniqueName="15" name="2019" queryTableFieldId="6" dataDxfId="1040"/>
    <tableColumn id="16" uniqueName="16" name="2019 (%)" queryTableFieldId="7" dataDxfId="1039"/>
    <tableColumn id="17" uniqueName="17" name="2017-2019" queryTableFieldId="8" dataDxfId="1038"/>
    <tableColumn id="18" uniqueName="18" name="2017-2019 (%)" queryTableFieldId="9" dataDxfId="1037"/>
  </tableColumns>
  <tableStyleInfo name="TableStyleLight9" showFirstColumn="0" showLastColumn="0" showRowStripes="1" showColumnStripes="0"/>
</table>
</file>

<file path=xl/tables/table12.xml><?xml version="1.0" encoding="utf-8"?>
<table xmlns="http://schemas.openxmlformats.org/spreadsheetml/2006/main" id="11" name="tbl10a" displayName="tbl10a" ref="A4:I10" tableType="queryTable" totalsRowShown="0" headerRowDxfId="1027" dataDxfId="1026">
  <autoFilter ref="A4:I10"/>
  <tableColumns count="9">
    <tableColumn id="12" uniqueName="12" name="Country of Treatment" queryTableFieldId="1" dataDxfId="1025"/>
    <tableColumn id="13" uniqueName="13" name="Treated in country of residence" queryTableFieldId="2" dataDxfId="1024"/>
    <tableColumn id="14" uniqueName="14" name="Treated in country of residence (%)" queryTableFieldId="3" dataDxfId="1023"/>
    <tableColumn id="15" uniqueName="15" name="Not treated in country of residence" queryTableFieldId="4" dataDxfId="1022"/>
    <tableColumn id="16" uniqueName="16" name="Not treated in country of residence (%)" queryTableFieldId="5" dataDxfId="1021"/>
    <tableColumn id="17" uniqueName="17" name="Missing / Out of Area" queryTableFieldId="6" dataDxfId="1020"/>
    <tableColumn id="18" uniqueName="18" name="Missing / Out of Area (%)" queryTableFieldId="7" dataDxfId="1019"/>
    <tableColumn id="19" uniqueName="19" name="Total" queryTableFieldId="8" dataDxfId="1018"/>
    <tableColumn id="20" uniqueName="20" name="Total (%)" queryTableFieldId="9" dataDxfId="1017"/>
  </tableColumns>
  <tableStyleInfo name="TableStyleLight9" showFirstColumn="0" showLastColumn="0" showRowStripes="1" showColumnStripes="0"/>
</table>
</file>

<file path=xl/tables/table13.xml><?xml version="1.0" encoding="utf-8"?>
<table xmlns="http://schemas.openxmlformats.org/spreadsheetml/2006/main" id="13" name="_tbl11" displayName="_tbl11" ref="A4:N104" tableType="queryTable" totalsRowShown="0" headerRowDxfId="1013" dataDxfId="1012">
  <autoFilter ref="A4:N104"/>
  <tableColumns count="14">
    <tableColumn id="15" uniqueName="15" name="Year" queryTableFieldId="1" dataDxfId="1011"/>
    <tableColumn id="16" uniqueName="16" name="Organisation" queryTableFieldId="2" dataDxfId="1010"/>
    <tableColumn id="17" uniqueName="17" name="&lt;1%" queryTableFieldId="3" dataDxfId="1009"/>
    <tableColumn id="18" uniqueName="18" name="&lt;1% (%)" queryTableFieldId="4" dataDxfId="1008"/>
    <tableColumn id="19" uniqueName="19" name="1-5%" queryTableFieldId="5" dataDxfId="1007"/>
    <tableColumn id="20" uniqueName="20" name="1-5% (%)" queryTableFieldId="6" dataDxfId="1006"/>
    <tableColumn id="21" uniqueName="21" name="5-15%" queryTableFieldId="7" dataDxfId="1005"/>
    <tableColumn id="22" uniqueName="22" name="5-15% (%)" queryTableFieldId="8" dataDxfId="1004"/>
    <tableColumn id="23" uniqueName="23" name="15-30%" queryTableFieldId="9" dataDxfId="1003"/>
    <tableColumn id="24" uniqueName="24" name="15-30% (%)" queryTableFieldId="10" dataDxfId="1002"/>
    <tableColumn id="25" uniqueName="25" name="30%+" queryTableFieldId="11" dataDxfId="1001"/>
    <tableColumn id="26" uniqueName="26" name="30%+ (%)" queryTableFieldId="12" dataDxfId="1000"/>
    <tableColumn id="27" uniqueName="27" name="Total" queryTableFieldId="13" dataDxfId="999"/>
    <tableColumn id="28" uniqueName="28" name="Total (%)" queryTableFieldId="14" dataDxfId="998"/>
  </tableColumns>
  <tableStyleInfo name="TableStyleLight9" showFirstColumn="0" showLastColumn="0" showRowStripes="1" showColumnStripes="0"/>
</table>
</file>

<file path=xl/tables/table14.xml><?xml version="1.0" encoding="utf-8"?>
<table xmlns="http://schemas.openxmlformats.org/spreadsheetml/2006/main" id="14" name="_tbl12" displayName="_tbl12" ref="A5:K11" tableType="queryTable" totalsRowShown="0" headerRowDxfId="992" dataDxfId="991">
  <autoFilter ref="A5:K11"/>
  <tableColumns count="11">
    <tableColumn id="12" uniqueName="12" name="Admission type" queryTableFieldId="1" dataDxfId="990"/>
    <tableColumn id="13" uniqueName="13" name="&lt;1" queryTableFieldId="2" dataDxfId="989"/>
    <tableColumn id="14" uniqueName="14" name="&lt;1 (%)" queryTableFieldId="3" dataDxfId="988"/>
    <tableColumn id="15" uniqueName="15" name="1-4" queryTableFieldId="4" dataDxfId="987"/>
    <tableColumn id="16" uniqueName="16" name="1-4 (%)" queryTableFieldId="5" dataDxfId="986"/>
    <tableColumn id="17" uniqueName="17" name="5-10" queryTableFieldId="6" dataDxfId="985"/>
    <tableColumn id="18" uniqueName="18" name="5-10 (%)" queryTableFieldId="7" dataDxfId="984"/>
    <tableColumn id="19" uniqueName="19" name="11-15" queryTableFieldId="8" dataDxfId="983"/>
    <tableColumn id="20" uniqueName="20" name="11-15 (%)" queryTableFieldId="9" dataDxfId="982"/>
    <tableColumn id="21" uniqueName="21" name="Total" queryTableFieldId="10" dataDxfId="981"/>
    <tableColumn id="22" uniqueName="22" name="Total (%)" queryTableFieldId="11" dataDxfId="980"/>
  </tableColumns>
  <tableStyleInfo name="TableStyleLight9" showFirstColumn="0" showLastColumn="0" showRowStripes="1" showColumnStripes="0"/>
</table>
</file>

<file path=xl/tables/table15.xml><?xml version="1.0" encoding="utf-8"?>
<table xmlns="http://schemas.openxmlformats.org/spreadsheetml/2006/main" id="15" name="_tbl13" displayName="_tbl13" ref="A5:N105" tableType="queryTable" totalsRowShown="0" headerRowDxfId="975" dataDxfId="974">
  <autoFilter ref="A5:N105"/>
  <tableColumns count="14">
    <tableColumn id="15" uniqueName="15" name="Year" queryTableFieldId="1" dataDxfId="973"/>
    <tableColumn id="16" uniqueName="16" name="Organisation" queryTableFieldId="2" dataDxfId="972"/>
    <tableColumn id="17" uniqueName="17" name="Planned - following surgery" queryTableFieldId="3" dataDxfId="971"/>
    <tableColumn id="18" uniqueName="18" name="Planned - following surgery (%)" queryTableFieldId="4" dataDxfId="970"/>
    <tableColumn id="19" uniqueName="19" name="Unplanned - following surgery" queryTableFieldId="5" dataDxfId="969"/>
    <tableColumn id="20" uniqueName="20" name="Unplanned - following surgery (%)" queryTableFieldId="6" dataDxfId="968"/>
    <tableColumn id="21" uniqueName="21" name="Planned - other" queryTableFieldId="7" dataDxfId="967"/>
    <tableColumn id="22" uniqueName="22" name="Planned - other (%)" queryTableFieldId="8" dataDxfId="966"/>
    <tableColumn id="23" uniqueName="23" name="Unplanned - other" queryTableFieldId="9" dataDxfId="965"/>
    <tableColumn id="24" uniqueName="24" name="Unplanned - other (%)" queryTableFieldId="10" dataDxfId="964"/>
    <tableColumn id="25" uniqueName="25" name="Unknown" queryTableFieldId="11" dataDxfId="963"/>
    <tableColumn id="26" uniqueName="26" name="Unknown (%)" queryTableFieldId="12" dataDxfId="962"/>
    <tableColumn id="27" uniqueName="27" name="Total" queryTableFieldId="13" dataDxfId="961"/>
    <tableColumn id="28" uniqueName="28" name="Total (%)" queryTableFieldId="14" dataDxfId="960"/>
  </tableColumns>
  <tableStyleInfo name="TableStyleLight9" showFirstColumn="0" showLastColumn="0" showRowStripes="1" showColumnStripes="0"/>
</table>
</file>

<file path=xl/tables/table16.xml><?xml version="1.0" encoding="utf-8"?>
<table xmlns="http://schemas.openxmlformats.org/spreadsheetml/2006/main" id="17" name="_tbl14" displayName="_tbl14" ref="A5:N105" tableType="queryTable" totalsRowShown="0" headerRowDxfId="890" dataDxfId="889">
  <autoFilter ref="A5:N105"/>
  <tableColumns count="14">
    <tableColumn id="15" uniqueName="15" name="Year" queryTableFieldId="1" dataDxfId="888"/>
    <tableColumn id="16" uniqueName="16" name="Organisation" queryTableFieldId="2" dataDxfId="887"/>
    <tableColumn id="17" uniqueName="17" name="Same hospital" queryTableFieldId="3" dataDxfId="886"/>
    <tableColumn id="18" uniqueName="18" name="Same hospital (%)" queryTableFieldId="4" dataDxfId="885"/>
    <tableColumn id="19" uniqueName="19" name="Other hospital" queryTableFieldId="5" dataDxfId="884"/>
    <tableColumn id="20" uniqueName="20" name="Other hospital (%)" queryTableFieldId="6" dataDxfId="883"/>
    <tableColumn id="21" uniqueName="21" name="Clinic" queryTableFieldId="7" dataDxfId="882"/>
    <tableColumn id="22" uniqueName="22" name="Clinic (%)" queryTableFieldId="8" dataDxfId="881"/>
    <tableColumn id="23" uniqueName="23" name="Home" queryTableFieldId="9" dataDxfId="880"/>
    <tableColumn id="24" uniqueName="24" name="Home (%)" queryTableFieldId="10" dataDxfId="879"/>
    <tableColumn id="25" uniqueName="25" name="Unknown" queryTableFieldId="11" dataDxfId="878"/>
    <tableColumn id="26" uniqueName="26" name="Unknown (%)" queryTableFieldId="12" dataDxfId="877"/>
    <tableColumn id="27" uniqueName="27" name="Total" queryTableFieldId="13" dataDxfId="876"/>
    <tableColumn id="28" uniqueName="28" name="Total (%)" queryTableFieldId="14" dataDxfId="875"/>
  </tableColumns>
  <tableStyleInfo name="TableStyleLight9" showFirstColumn="0" showLastColumn="0" showRowStripes="1" showColumnStripes="0"/>
</table>
</file>

<file path=xl/tables/table17.xml><?xml version="1.0" encoding="utf-8"?>
<table xmlns="http://schemas.openxmlformats.org/spreadsheetml/2006/main" id="16" name="_tbl15" displayName="_tbl15" ref="A5:V105" tableType="queryTable" totalsRowShown="0" headerRowDxfId="773" dataDxfId="772">
  <autoFilter ref="A5:V105"/>
  <tableColumns count="22">
    <tableColumn id="67" uniqueName="67" name="Year" queryTableFieldId="1" dataDxfId="771"/>
    <tableColumn id="68" uniqueName="68" name="Organisation" queryTableFieldId="2" dataDxfId="770"/>
    <tableColumn id="69" uniqueName="69" name="A &amp; E" queryTableFieldId="3" dataDxfId="769"/>
    <tableColumn id="70" uniqueName="70" name="A &amp; E (%)" queryTableFieldId="4" dataDxfId="768"/>
    <tableColumn id="71" uniqueName="71" name="HDU (step-up/step-down unit)" queryTableFieldId="5" dataDxfId="767"/>
    <tableColumn id="72" uniqueName="72" name="HDU (step-up/step-down unit) (%)" queryTableFieldId="6" dataDxfId="766"/>
    <tableColumn id="73" uniqueName="73" name="ICU / PICU / NICU" queryTableFieldId="7" dataDxfId="765"/>
    <tableColumn id="74" uniqueName="74" name="ICU / PICU / NICU (%)" queryTableFieldId="8" dataDxfId="764"/>
    <tableColumn id="75" uniqueName="75" name="Other intermediate care area" queryTableFieldId="9" dataDxfId="763"/>
    <tableColumn id="76" uniqueName="76" name="Other intermediate care area (%)" queryTableFieldId="10" dataDxfId="762"/>
    <tableColumn id="77" uniqueName="77" name="Recovery only" queryTableFieldId="11" dataDxfId="761"/>
    <tableColumn id="78" uniqueName="78" name="Recovery only (%)" queryTableFieldId="12" dataDxfId="760"/>
    <tableColumn id="79" uniqueName="79" name="Theatre and recovery" queryTableFieldId="13" dataDxfId="759"/>
    <tableColumn id="80" uniqueName="80" name="Theatre and recovery (%)" queryTableFieldId="14" dataDxfId="758"/>
    <tableColumn id="81" uniqueName="81" name="Ward" queryTableFieldId="15" dataDxfId="757"/>
    <tableColumn id="82" uniqueName="82" name="Ward (%)" queryTableFieldId="16" dataDxfId="756"/>
    <tableColumn id="83" uniqueName="83" name="X-ray / endoscopy / CT scanner" queryTableFieldId="17" dataDxfId="755"/>
    <tableColumn id="84" uniqueName="84" name="X-ray / endoscopy / CT scanner (%)" queryTableFieldId="18" dataDxfId="754"/>
    <tableColumn id="85" uniqueName="85" name="Unknown" queryTableFieldId="19" dataDxfId="753"/>
    <tableColumn id="86" uniqueName="86" name="Unknown (%)" queryTableFieldId="20" dataDxfId="752"/>
    <tableColumn id="87" uniqueName="87" name="Total" queryTableFieldId="21" dataDxfId="751"/>
    <tableColumn id="88" uniqueName="88" name="Total (%)" queryTableFieldId="22" dataDxfId="750"/>
  </tableColumns>
  <tableStyleInfo name="TableStyleLight9" showFirstColumn="0" showLastColumn="0" showRowStripes="1" showColumnStripes="0"/>
</table>
</file>

<file path=xl/tables/table18.xml><?xml version="1.0" encoding="utf-8"?>
<table xmlns="http://schemas.openxmlformats.org/spreadsheetml/2006/main" id="18" name="_tbl16" displayName="_tbl16" ref="A5:L20" tableType="queryTable" totalsRowShown="0" headerRowDxfId="744" dataDxfId="743" tableBorderDxfId="742">
  <autoFilter ref="A5:L20"/>
  <tableColumns count="12">
    <tableColumn id="35" uniqueName="35" name="Diagnostic Group" queryTableFieldId="1" dataDxfId="741"/>
    <tableColumn id="36" uniqueName="36" name="&lt;1" queryTableFieldId="2" dataDxfId="740"/>
    <tableColumn id="37" uniqueName="37" name="&lt;1 (%)" queryTableFieldId="3" dataDxfId="739"/>
    <tableColumn id="38" uniqueName="38" name="1-4" queryTableFieldId="4" dataDxfId="738"/>
    <tableColumn id="39" uniqueName="39" name="1-4 (%)" queryTableFieldId="5" dataDxfId="737"/>
    <tableColumn id="40" uniqueName="40" name="5-10" queryTableFieldId="6" dataDxfId="736"/>
    <tableColumn id="41" uniqueName="41" name="5-10 (%)" queryTableFieldId="7" dataDxfId="735"/>
    <tableColumn id="42" uniqueName="42" name="11-15" queryTableFieldId="8" dataDxfId="734"/>
    <tableColumn id="43" uniqueName="43" name="11-15 (%)" queryTableFieldId="9" dataDxfId="733"/>
    <tableColumn id="44" uniqueName="44" name="Total" queryTableFieldId="10" dataDxfId="732"/>
    <tableColumn id="45" uniqueName="45" name="Total (%)" queryTableFieldId="11" dataDxfId="731"/>
    <tableColumn id="1" uniqueName="1" name="Column1" queryTableFieldId="12" dataDxfId="730">
      <calculatedColumnFormula>_tbl16[[#This Row],[Total (%)]]</calculatedColumnFormula>
    </tableColumn>
  </tableColumns>
  <tableStyleInfo name="TableStyleLight9" showFirstColumn="0" showLastColumn="0" showRowStripes="1" showColumnStripes="0"/>
</table>
</file>

<file path=xl/tables/table19.xml><?xml version="1.0" encoding="utf-8"?>
<table xmlns="http://schemas.openxmlformats.org/spreadsheetml/2006/main" id="19" name="_tbl17" displayName="_tbl17" ref="A5:H20" tableType="queryTable" totalsRowShown="0" headerRowDxfId="722" dataDxfId="721">
  <autoFilter ref="A5:H20"/>
  <tableColumns count="8">
    <tableColumn id="12" uniqueName="12" name="Primary Diagnosis Group" queryTableFieldId="1" dataDxfId="720"/>
    <tableColumn id="13" uniqueName="13" name="16" queryTableFieldId="2" dataDxfId="719"/>
    <tableColumn id="14" uniqueName="14" name="16 (%)" queryTableFieldId="3" dataDxfId="718"/>
    <tableColumn id="15" uniqueName="15" name="17-25" queryTableFieldId="4" dataDxfId="717"/>
    <tableColumn id="16" uniqueName="16" name="17-25 (%)" queryTableFieldId="5" dataDxfId="716"/>
    <tableColumn id="21" uniqueName="21" name="Total" queryTableFieldId="10" dataDxfId="715"/>
    <tableColumn id="22" uniqueName="22" name="Total (%)" queryTableFieldId="11" dataDxfId="714"/>
    <tableColumn id="1" uniqueName="1" name="Column1" queryTableFieldId="12" dataDxfId="713"/>
  </tableColumns>
  <tableStyleInfo name="TableStyleLight9" showFirstColumn="0" showLastColumn="0" showRowStripes="1" showColumnStripes="0"/>
</table>
</file>

<file path=xl/tables/table2.xml><?xml version="1.0" encoding="utf-8"?>
<table xmlns="http://schemas.openxmlformats.org/spreadsheetml/2006/main" id="2" name="_tbl2" displayName="_tbl2" ref="A5:K18" tableType="queryTable" totalsRowShown="0" headerRowDxfId="1225" dataDxfId="1224">
  <autoFilter ref="A5:K18"/>
  <tableColumns count="11">
    <tableColumn id="1" uniqueName="1" name="Age Months" queryTableFieldId="1" dataDxfId="1223"/>
    <tableColumn id="2" uniqueName="2" name="Male" queryTableFieldId="2" dataDxfId="1222"/>
    <tableColumn id="3" uniqueName="3" name="Male (%)" queryTableFieldId="3" dataDxfId="1221"/>
    <tableColumn id="4" uniqueName="4" name="Female" queryTableFieldId="4" dataDxfId="1220"/>
    <tableColumn id="5" uniqueName="5" name="Female (%)" queryTableFieldId="5" dataDxfId="1219"/>
    <tableColumn id="6" uniqueName="6" name="Ambiguous" queryTableFieldId="6" dataDxfId="1218"/>
    <tableColumn id="7" uniqueName="7" name="Ambiguous (%)" queryTableFieldId="7" dataDxfId="1217"/>
    <tableColumn id="8" uniqueName="8" name="Unknown" queryTableFieldId="8" dataDxfId="1216"/>
    <tableColumn id="9" uniqueName="9" name="Unknown (%)" queryTableFieldId="9" dataDxfId="1215"/>
    <tableColumn id="10" uniqueName="10" name="Total" queryTableFieldId="10" dataDxfId="1214"/>
    <tableColumn id="11" uniqueName="11" name="Total (%)" queryTableFieldId="11" dataDxfId="1213"/>
  </tableColumns>
  <tableStyleInfo name="TableStyleLight9" showFirstColumn="0" showLastColumn="0" showRowStripes="1" showColumnStripes="0"/>
</table>
</file>

<file path=xl/tables/table20.xml><?xml version="1.0" encoding="utf-8"?>
<table xmlns="http://schemas.openxmlformats.org/spreadsheetml/2006/main" id="20" name="_tbl18" displayName="_tbl18" ref="A5:AF105" tableType="queryTable" totalsRowShown="0" headerRowDxfId="658" dataDxfId="657">
  <autoFilter ref="A5:AF105"/>
  <tableColumns count="32">
    <tableColumn id="33" uniqueName="33" name="Year" queryTableFieldId="1" dataDxfId="656"/>
    <tableColumn id="34" uniqueName="34" name="Organisation" queryTableFieldId="2" dataDxfId="655"/>
    <tableColumn id="35" uniqueName="35" name="Blood / lymphatic" queryTableFieldId="3" dataDxfId="654"/>
    <tableColumn id="36" uniqueName="36" name="Blood / lymphatic (%)" queryTableFieldId="4" dataDxfId="653"/>
    <tableColumn id="37" uniqueName="37" name="Body wall and cavities" queryTableFieldId="5" dataDxfId="652"/>
    <tableColumn id="38" uniqueName="38" name="Body wall and cavities (%)" queryTableFieldId="6" dataDxfId="651"/>
    <tableColumn id="39" uniqueName="39" name="Cardiovascular" queryTableFieldId="7" dataDxfId="650"/>
    <tableColumn id="40" uniqueName="40" name="Cardiovascular (%)" queryTableFieldId="8" dataDxfId="649"/>
    <tableColumn id="41" uniqueName="41" name="Endocrine / metabolic" queryTableFieldId="9" dataDxfId="648"/>
    <tableColumn id="42" uniqueName="42" name="Endocrine / metabolic (%)" queryTableFieldId="10" dataDxfId="647"/>
    <tableColumn id="43" uniqueName="43" name="Gastrointestinal" queryTableFieldId="11" dataDxfId="646"/>
    <tableColumn id="44" uniqueName="44" name="Gastrointestinal (%)" queryTableFieldId="12" dataDxfId="645"/>
    <tableColumn id="45" uniqueName="45" name="Infection" queryTableFieldId="13" dataDxfId="644"/>
    <tableColumn id="46" uniqueName="46" name="Infection (%)" queryTableFieldId="14" dataDxfId="643"/>
    <tableColumn id="47" uniqueName="47" name="Multisystem" queryTableFieldId="15" dataDxfId="642"/>
    <tableColumn id="48" uniqueName="48" name="Multisystem (%)" queryTableFieldId="16" dataDxfId="641"/>
    <tableColumn id="49" uniqueName="49" name="Musculoskeletal" queryTableFieldId="17" dataDxfId="640"/>
    <tableColumn id="50" uniqueName="50" name="Musculoskeletal (%)" queryTableFieldId="18" dataDxfId="639"/>
    <tableColumn id="51" uniqueName="51" name="Neurological" queryTableFieldId="19" dataDxfId="638"/>
    <tableColumn id="52" uniqueName="52" name="Neurological (%)" queryTableFieldId="20" dataDxfId="637"/>
    <tableColumn id="53" uniqueName="53" name="Oncology" queryTableFieldId="21" dataDxfId="636"/>
    <tableColumn id="54" uniqueName="54" name="Oncology (%)" queryTableFieldId="22" dataDxfId="635"/>
    <tableColumn id="55" uniqueName="55" name="Respiratory" queryTableFieldId="23" dataDxfId="634"/>
    <tableColumn id="56" uniqueName="56" name="Respiratory (%)" queryTableFieldId="24" dataDxfId="633"/>
    <tableColumn id="57" uniqueName="57" name="Trauma" queryTableFieldId="25" dataDxfId="632"/>
    <tableColumn id="58" uniqueName="58" name="Trauma (%)" queryTableFieldId="26" dataDxfId="631"/>
    <tableColumn id="59" uniqueName="59" name="Other" queryTableFieldId="27" dataDxfId="630"/>
    <tableColumn id="60" uniqueName="60" name="Other (%)" queryTableFieldId="28" dataDxfId="629"/>
    <tableColumn id="61" uniqueName="61" name="Unknown" queryTableFieldId="29" dataDxfId="628"/>
    <tableColumn id="62" uniqueName="62" name="Unknown (%)" queryTableFieldId="30" dataDxfId="627"/>
    <tableColumn id="63" uniqueName="63" name="Total" queryTableFieldId="31" dataDxfId="626"/>
    <tableColumn id="64" uniqueName="64" name="Total (%)" queryTableFieldId="32" dataDxfId="625"/>
  </tableColumns>
  <tableStyleInfo name="TableStyleLight9" showFirstColumn="0" showLastColumn="0" showRowStripes="1" showColumnStripes="0"/>
</table>
</file>

<file path=xl/tables/table21.xml><?xml version="1.0" encoding="utf-8"?>
<table xmlns="http://schemas.openxmlformats.org/spreadsheetml/2006/main" id="21" name="_tbl19" displayName="_tbl19" ref="A5:AF105" tableType="queryTable" totalsRowShown="0" headerRowDxfId="539" tableBorderDxfId="538">
  <autoFilter ref="A5:AF105"/>
  <tableColumns count="32">
    <tableColumn id="33" uniqueName="33" name="Year" queryTableFieldId="1" dataDxfId="537"/>
    <tableColumn id="34" uniqueName="34" name="Organisation" queryTableFieldId="2" dataDxfId="536"/>
    <tableColumn id="35" uniqueName="35" name="Blood / lymphatic" queryTableFieldId="3" dataDxfId="535"/>
    <tableColumn id="36" uniqueName="36" name="Blood / lymphatic (%)" queryTableFieldId="4" dataDxfId="534"/>
    <tableColumn id="37" uniqueName="37" name="Body wall and cavities" queryTableFieldId="5" dataDxfId="533"/>
    <tableColumn id="38" uniqueName="38" name="Body wall and cavities (%)" queryTableFieldId="6" dataDxfId="532"/>
    <tableColumn id="39" uniqueName="39" name="Cardiovascular" queryTableFieldId="7" dataDxfId="531"/>
    <tableColumn id="40" uniqueName="40" name="Cardiovascular (%)" queryTableFieldId="8" dataDxfId="530"/>
    <tableColumn id="41" uniqueName="41" name="Endocrine / metabolic" queryTableFieldId="9" dataDxfId="529"/>
    <tableColumn id="42" uniqueName="42" name="Endocrine / metabolic (%)" queryTableFieldId="10" dataDxfId="528"/>
    <tableColumn id="43" uniqueName="43" name="Gastrointestinal" queryTableFieldId="11" dataDxfId="527"/>
    <tableColumn id="44" uniqueName="44" name="Gastrointestinal (%)" queryTableFieldId="12" dataDxfId="526"/>
    <tableColumn id="45" uniqueName="45" name="Infection" queryTableFieldId="13" dataDxfId="525"/>
    <tableColumn id="46" uniqueName="46" name="Infection (%)" queryTableFieldId="14" dataDxfId="524"/>
    <tableColumn id="47" uniqueName="47" name="Multisystem" queryTableFieldId="15" dataDxfId="523"/>
    <tableColumn id="48" uniqueName="48" name="Multisystem (%)" queryTableFieldId="16" dataDxfId="522"/>
    <tableColumn id="49" uniqueName="49" name="Musculoskeletal" queryTableFieldId="17" dataDxfId="521"/>
    <tableColumn id="50" uniqueName="50" name="Musculoskeletal (%)" queryTableFieldId="18" dataDxfId="520"/>
    <tableColumn id="51" uniqueName="51" name="Neurological" queryTableFieldId="19" dataDxfId="519"/>
    <tableColumn id="52" uniqueName="52" name="Neurological (%)" queryTableFieldId="20" dataDxfId="518"/>
    <tableColumn id="53" uniqueName="53" name="Oncology" queryTableFieldId="21" dataDxfId="517"/>
    <tableColumn id="54" uniqueName="54" name="Oncology (%)" queryTableFieldId="22" dataDxfId="516"/>
    <tableColumn id="55" uniqueName="55" name="Respiratory" queryTableFieldId="23" dataDxfId="515"/>
    <tableColumn id="56" uniqueName="56" name="Respiratory (%)" queryTableFieldId="24" dataDxfId="514"/>
    <tableColumn id="57" uniqueName="57" name="Trauma" queryTableFieldId="25" dataDxfId="513"/>
    <tableColumn id="58" uniqueName="58" name="Trauma (%)" queryTableFieldId="26" dataDxfId="512"/>
    <tableColumn id="59" uniqueName="59" name="Other" queryTableFieldId="27" dataDxfId="511"/>
    <tableColumn id="60" uniqueName="60" name="Other (%)" queryTableFieldId="28" dataDxfId="510"/>
    <tableColumn id="61" uniqueName="61" name="Unknown" queryTableFieldId="29" dataDxfId="509"/>
    <tableColumn id="62" uniqueName="62" name="Unknown (%)" queryTableFieldId="30" dataDxfId="508"/>
    <tableColumn id="63" uniqueName="63" name="Total" queryTableFieldId="31" dataDxfId="507"/>
    <tableColumn id="64" uniqueName="64" name="Total (%)" queryTableFieldId="32" dataDxfId="506"/>
  </tableColumns>
  <tableStyleInfo name="TableStyleLight9" showFirstColumn="0" showLastColumn="0" showRowStripes="1" showColumnStripes="0"/>
</table>
</file>

<file path=xl/tables/table22.xml><?xml version="1.0" encoding="utf-8"?>
<table xmlns="http://schemas.openxmlformats.org/spreadsheetml/2006/main" id="22" name="_tbl20" displayName="_tbl20" ref="A5:AF105" tableType="queryTable" totalsRowShown="0" headerRowDxfId="349" tableBorderDxfId="348">
  <autoFilter ref="A5:AF105"/>
  <tableColumns count="32">
    <tableColumn id="33" uniqueName="33" name="Year" queryTableFieldId="1" dataDxfId="347"/>
    <tableColumn id="34" uniqueName="34" name="Organisation" queryTableFieldId="2" dataDxfId="346"/>
    <tableColumn id="35" uniqueName="35" name="Blood / lymphatic" queryTableFieldId="3" dataDxfId="345"/>
    <tableColumn id="36" uniqueName="36" name="Blood / lymphatic (%)" queryTableFieldId="4" dataDxfId="344"/>
    <tableColumn id="37" uniqueName="37" name="Body wall and cavities" queryTableFieldId="5" dataDxfId="343"/>
    <tableColumn id="38" uniqueName="38" name="Body wall and cavities (%)" queryTableFieldId="6" dataDxfId="342"/>
    <tableColumn id="39" uniqueName="39" name="Cardiovascular" queryTableFieldId="7" dataDxfId="341"/>
    <tableColumn id="40" uniqueName="40" name="Cardiovascular (%)" queryTableFieldId="8" dataDxfId="340"/>
    <tableColumn id="41" uniqueName="41" name="Endocrine / metabolic" queryTableFieldId="9" dataDxfId="339"/>
    <tableColumn id="42" uniqueName="42" name="Endocrine / metabolic (%)" queryTableFieldId="10" dataDxfId="338"/>
    <tableColumn id="43" uniqueName="43" name="Gastrointestinal" queryTableFieldId="11" dataDxfId="337"/>
    <tableColumn id="44" uniqueName="44" name="Gastrointestinal (%)" queryTableFieldId="12" dataDxfId="336"/>
    <tableColumn id="45" uniqueName="45" name="Infection" queryTableFieldId="13" dataDxfId="335"/>
    <tableColumn id="46" uniqueName="46" name="Infection (%)" queryTableFieldId="14" dataDxfId="334"/>
    <tableColumn id="47" uniqueName="47" name="Multisystem" queryTableFieldId="15" dataDxfId="333"/>
    <tableColumn id="48" uniqueName="48" name="Multisystem (%)" queryTableFieldId="16" dataDxfId="332"/>
    <tableColumn id="49" uniqueName="49" name="Musculoskeletal" queryTableFieldId="17" dataDxfId="331"/>
    <tableColumn id="50" uniqueName="50" name="Musculoskeletal (%)" queryTableFieldId="18" dataDxfId="330"/>
    <tableColumn id="51" uniqueName="51" name="Neurological" queryTableFieldId="19" dataDxfId="329"/>
    <tableColumn id="52" uniqueName="52" name="Neurological (%)" queryTableFieldId="20" dataDxfId="328"/>
    <tableColumn id="53" uniqueName="53" name="Oncology" queryTableFieldId="21" dataDxfId="327"/>
    <tableColumn id="54" uniqueName="54" name="Oncology (%)" queryTableFieldId="22" dataDxfId="326"/>
    <tableColumn id="55" uniqueName="55" name="Respiratory" queryTableFieldId="23" dataDxfId="325"/>
    <tableColumn id="56" uniqueName="56" name="Respiratory (%)" queryTableFieldId="24" dataDxfId="324"/>
    <tableColumn id="57" uniqueName="57" name="Trauma" queryTableFieldId="25" dataDxfId="323"/>
    <tableColumn id="58" uniqueName="58" name="Trauma (%)" queryTableFieldId="26" dataDxfId="322"/>
    <tableColumn id="59" uniqueName="59" name="Other" queryTableFieldId="27" dataDxfId="321"/>
    <tableColumn id="60" uniqueName="60" name="Other (%)" queryTableFieldId="28" dataDxfId="320"/>
    <tableColumn id="61" uniqueName="61" name="Unknown" queryTableFieldId="29" dataDxfId="319"/>
    <tableColumn id="62" uniqueName="62" name="Unknown (%)" queryTableFieldId="30" dataDxfId="318"/>
    <tableColumn id="63" uniqueName="63" name="Total" queryTableFieldId="31" dataDxfId="317"/>
    <tableColumn id="64" uniqueName="64" name="Total (%)" queryTableFieldId="32" dataDxfId="316"/>
  </tableColumns>
  <tableStyleInfo name="TableStyleLight9" showFirstColumn="0" showLastColumn="0" showRowStripes="1" showColumnStripes="0"/>
</table>
</file>

<file path=xl/tables/table23.xml><?xml version="1.0" encoding="utf-8"?>
<table xmlns="http://schemas.openxmlformats.org/spreadsheetml/2006/main" id="23" name="_tbl21" displayName="_tbl21" ref="A5:AF105" tableType="queryTable" totalsRowShown="0" headerRowDxfId="178">
  <autoFilter ref="A5:AF105"/>
  <tableColumns count="32">
    <tableColumn id="33" uniqueName="33" name="Year" queryTableFieldId="1" dataDxfId="177"/>
    <tableColumn id="34" uniqueName="34" name="Organisation" queryTableFieldId="2" dataDxfId="176"/>
    <tableColumn id="35" uniqueName="35" name="Blood / lymphatic" queryTableFieldId="3" dataDxfId="175"/>
    <tableColumn id="36" uniqueName="36" name="Blood / lymphatic (%)" queryTableFieldId="4" dataDxfId="174"/>
    <tableColumn id="37" uniqueName="37" name="Body wall and cavities" queryTableFieldId="5" dataDxfId="173"/>
    <tableColumn id="38" uniqueName="38" name="Body wall and cavities (%)" queryTableFieldId="6" dataDxfId="172"/>
    <tableColumn id="39" uniqueName="39" name="Cardiovascular" queryTableFieldId="7" dataDxfId="171"/>
    <tableColumn id="40" uniqueName="40" name="Cardiovascular (%)" queryTableFieldId="8" dataDxfId="170"/>
    <tableColumn id="41" uniqueName="41" name="Endocrine / metabolic" queryTableFieldId="9" dataDxfId="169"/>
    <tableColumn id="42" uniqueName="42" name="Endocrine / metabolic (%)" queryTableFieldId="10" dataDxfId="168"/>
    <tableColumn id="43" uniqueName="43" name="Gastrointestinal" queryTableFieldId="11" dataDxfId="167"/>
    <tableColumn id="44" uniqueName="44" name="Gastrointestinal (%)" queryTableFieldId="12" dataDxfId="166"/>
    <tableColumn id="45" uniqueName="45" name="Infection" queryTableFieldId="13" dataDxfId="165"/>
    <tableColumn id="46" uniqueName="46" name="Infection (%)" queryTableFieldId="14" dataDxfId="164"/>
    <tableColumn id="47" uniqueName="47" name="Multisystem" queryTableFieldId="15" dataDxfId="163"/>
    <tableColumn id="48" uniqueName="48" name="Multisystem (%)" queryTableFieldId="16" dataDxfId="162"/>
    <tableColumn id="49" uniqueName="49" name="Musculoskeletal" queryTableFieldId="17" dataDxfId="161"/>
    <tableColumn id="50" uniqueName="50" name="Musculoskeletal (%)" queryTableFieldId="18" dataDxfId="160"/>
    <tableColumn id="51" uniqueName="51" name="Neurological" queryTableFieldId="19" dataDxfId="159"/>
    <tableColumn id="52" uniqueName="52" name="Neurological (%)" queryTableFieldId="20" dataDxfId="158"/>
    <tableColumn id="53" uniqueName="53" name="Oncology" queryTableFieldId="21" dataDxfId="157"/>
    <tableColumn id="54" uniqueName="54" name="Oncology (%)" queryTableFieldId="22" dataDxfId="156"/>
    <tableColumn id="55" uniqueName="55" name="Respiratory" queryTableFieldId="23" dataDxfId="155"/>
    <tableColumn id="56" uniqueName="56" name="Respiratory (%)" queryTableFieldId="24" dataDxfId="154"/>
    <tableColumn id="57" uniqueName="57" name="Trauma" queryTableFieldId="25" dataDxfId="153"/>
    <tableColumn id="58" uniqueName="58" name="Trauma (%)" queryTableFieldId="26" dataDxfId="152"/>
    <tableColumn id="59" uniqueName="59" name="Other" queryTableFieldId="27" dataDxfId="151"/>
    <tableColumn id="60" uniqueName="60" name="Other (%)" queryTableFieldId="28" dataDxfId="150"/>
    <tableColumn id="61" uniqueName="61" name="Unknown" queryTableFieldId="29" dataDxfId="149"/>
    <tableColumn id="62" uniqueName="62" name="Unknown (%)" queryTableFieldId="30" dataDxfId="148"/>
    <tableColumn id="63" uniqueName="63" name="Total" queryTableFieldId="31" dataDxfId="147"/>
    <tableColumn id="64" uniqueName="64" name="Total (%)" queryTableFieldId="32" dataDxfId="146"/>
  </tableColumns>
  <tableStyleInfo name="TableStyleLight9" showFirstColumn="0" showLastColumn="0" showRowStripes="1" showColumnStripes="0"/>
</table>
</file>

<file path=xl/tables/table24.xml><?xml version="1.0" encoding="utf-8"?>
<table xmlns="http://schemas.openxmlformats.org/spreadsheetml/2006/main" id="24" name="_tbl22" displayName="_tbl22" ref="A5:AF105" tableType="queryTable" totalsRowShown="0" headerRowDxfId="32">
  <autoFilter ref="A5:AF105"/>
  <tableColumns count="32">
    <tableColumn id="33" uniqueName="33" name="Year" queryTableFieldId="1" dataDxfId="31"/>
    <tableColumn id="34" uniqueName="34" name="Organisation" queryTableFieldId="2" dataDxfId="30"/>
    <tableColumn id="35" uniqueName="35" name="Blood / lymphatic" queryTableFieldId="3" dataDxfId="29"/>
    <tableColumn id="36" uniqueName="36" name="Blood / lymphatic (%)" queryTableFieldId="4" dataDxfId="28"/>
    <tableColumn id="37" uniqueName="37" name="Body wall and cavities" queryTableFieldId="5" dataDxfId="27"/>
    <tableColumn id="38" uniqueName="38" name="Body wall and cavities (%)" queryTableFieldId="6" dataDxfId="26"/>
    <tableColumn id="39" uniqueName="39" name="Cardiovascular" queryTableFieldId="7" dataDxfId="25"/>
    <tableColumn id="40" uniqueName="40" name="Cardiovascular (%)" queryTableFieldId="8" dataDxfId="24"/>
    <tableColumn id="41" uniqueName="41" name="Endocrine / metabolic" queryTableFieldId="9" dataDxfId="23"/>
    <tableColumn id="42" uniqueName="42" name="Endocrine / metabolic (%)" queryTableFieldId="10" dataDxfId="22"/>
    <tableColumn id="43" uniqueName="43" name="Gastrointestinal" queryTableFieldId="11" dataDxfId="21"/>
    <tableColumn id="44" uniqueName="44" name="Gastrointestinal (%)" queryTableFieldId="12" dataDxfId="20"/>
    <tableColumn id="45" uniqueName="45" name="Infection" queryTableFieldId="13" dataDxfId="19"/>
    <tableColumn id="46" uniqueName="46" name="Infection (%)" queryTableFieldId="14" dataDxfId="18"/>
    <tableColumn id="47" uniqueName="47" name="Multisystem" queryTableFieldId="15" dataDxfId="17"/>
    <tableColumn id="48" uniqueName="48" name="Multisystem (%)" queryTableFieldId="16" dataDxfId="16"/>
    <tableColumn id="49" uniqueName="49" name="Musculoskeletal" queryTableFieldId="17" dataDxfId="15"/>
    <tableColumn id="50" uniqueName="50" name="Musculoskeletal (%)" queryTableFieldId="18" dataDxfId="14"/>
    <tableColumn id="51" uniqueName="51" name="Neurological" queryTableFieldId="19" dataDxfId="13"/>
    <tableColumn id="52" uniqueName="52" name="Neurological (%)" queryTableFieldId="20" dataDxfId="12"/>
    <tableColumn id="53" uniqueName="53" name="Oncology" queryTableFieldId="21" dataDxfId="11"/>
    <tableColumn id="54" uniqueName="54" name="Oncology (%)" queryTableFieldId="22" dataDxfId="10"/>
    <tableColumn id="55" uniqueName="55" name="Respiratory" queryTableFieldId="23" dataDxfId="9"/>
    <tableColumn id="56" uniqueName="56" name="Respiratory (%)" queryTableFieldId="24" dataDxfId="8"/>
    <tableColumn id="57" uniqueName="57" name="Trauma" queryTableFieldId="25" dataDxfId="7"/>
    <tableColumn id="58" uniqueName="58" name="Trauma (%)" queryTableFieldId="26" dataDxfId="6"/>
    <tableColumn id="59" uniqueName="59" name="Other" queryTableFieldId="27" dataDxfId="5"/>
    <tableColumn id="60" uniqueName="60" name="Other (%)" queryTableFieldId="28" dataDxfId="4"/>
    <tableColumn id="61" uniqueName="61" name="Unknown" queryTableFieldId="29" dataDxfId="3"/>
    <tableColumn id="62" uniqueName="62" name="Unknown (%)" queryTableFieldId="30" dataDxfId="2"/>
    <tableColumn id="63" uniqueName="63" name="Total" queryTableFieldId="31" dataDxfId="1"/>
    <tableColumn id="64" uniqueName="64" name="Total (%)" queryTableFieldId="32" dataDxfId="0"/>
  </tableColumns>
  <tableStyleInfo name="TableStyleLight9" showFirstColumn="0" showLastColumn="0" showRowStripes="1" showColumnStripes="0"/>
</table>
</file>

<file path=xl/tables/table3.xml><?xml version="1.0" encoding="utf-8"?>
<table xmlns="http://schemas.openxmlformats.org/spreadsheetml/2006/main" id="3" name="_tbl3" displayName="_tbl3" ref="A5:L105" tableType="queryTable" totalsRowShown="0" headerRowDxfId="1209" dataDxfId="1208">
  <autoFilter ref="A5:L105"/>
  <tableColumns count="12">
    <tableColumn id="1" uniqueName="1" name="Year" queryTableFieldId="1" dataDxfId="1207"/>
    <tableColumn id="2" uniqueName="2" name="Organisation" queryTableFieldId="2" dataDxfId="1206"/>
    <tableColumn id="3" uniqueName="3" name="&lt;1" queryTableFieldId="3" dataDxfId="1205"/>
    <tableColumn id="4" uniqueName="4" name="&lt;1 (%)" queryTableFieldId="4" dataDxfId="1204"/>
    <tableColumn id="5" uniqueName="5" name="1-4" queryTableFieldId="5" dataDxfId="1203"/>
    <tableColumn id="6" uniqueName="6" name="1-4 (%)" queryTableFieldId="6" dataDxfId="1202"/>
    <tableColumn id="7" uniqueName="7" name="5-10" queryTableFieldId="7" dataDxfId="1201"/>
    <tableColumn id="8" uniqueName="8" name="5-10 (%)" queryTableFieldId="8" dataDxfId="1200"/>
    <tableColumn id="9" uniqueName="9" name="11-15" queryTableFieldId="9" dataDxfId="1199"/>
    <tableColumn id="10" uniqueName="10" name="11-15 (%)" queryTableFieldId="10" dataDxfId="1198"/>
    <tableColumn id="11" uniqueName="11" name="Total" queryTableFieldId="11" dataDxfId="1197"/>
    <tableColumn id="12" uniqueName="12" name="Total (%)" queryTableFieldId="12" dataDxfId="1196"/>
  </tableColumns>
  <tableStyleInfo name="TableStyleLight9" showFirstColumn="0" showLastColumn="0" showRowStripes="1" showColumnStripes="0"/>
</table>
</file>

<file path=xl/tables/table4.xml><?xml version="1.0" encoding="utf-8"?>
<table xmlns="http://schemas.openxmlformats.org/spreadsheetml/2006/main" id="4" name="_tbl4" displayName="_tbl4" ref="A5:L105" tableType="queryTable" totalsRowShown="0" headerRowDxfId="1191" dataDxfId="1190">
  <autoFilter ref="A5:L105"/>
  <tableColumns count="12">
    <tableColumn id="1" uniqueName="1" name="Year" queryTableFieldId="1" dataDxfId="1189"/>
    <tableColumn id="2" uniqueName="2" name="Organisation" queryTableFieldId="2" dataDxfId="1188"/>
    <tableColumn id="3" uniqueName="3" name="&lt;1" queryTableFieldId="3" dataDxfId="1187"/>
    <tableColumn id="4" uniqueName="4" name="&lt;1 (%)" queryTableFieldId="4" dataDxfId="1186"/>
    <tableColumn id="5" uniqueName="5" name="1-2" queryTableFieldId="5" dataDxfId="1185"/>
    <tableColumn id="6" uniqueName="6" name="1-2 (%)" queryTableFieldId="6" dataDxfId="1184"/>
    <tableColumn id="7" uniqueName="7" name="3-5" queryTableFieldId="7" dataDxfId="1183"/>
    <tableColumn id="8" uniqueName="8" name="3-5 (%)" queryTableFieldId="8" dataDxfId="1182"/>
    <tableColumn id="9" uniqueName="9" name="6-11" queryTableFieldId="9" dataDxfId="1181"/>
    <tableColumn id="10" uniqueName="10" name="6-11 (%)" queryTableFieldId="10" dataDxfId="1180"/>
    <tableColumn id="11" uniqueName="11" name="Total" queryTableFieldId="11" dataDxfId="1179"/>
    <tableColumn id="12" uniqueName="12" name="Total (%)" queryTableFieldId="12" dataDxfId="1178"/>
  </tableColumns>
  <tableStyleInfo name="TableStyleLight9" showFirstColumn="0" showLastColumn="0" showRowStripes="1" showColumnStripes="0"/>
</table>
</file>

<file path=xl/tables/table5.xml><?xml version="1.0" encoding="utf-8"?>
<table xmlns="http://schemas.openxmlformats.org/spreadsheetml/2006/main" id="5" name="_tbl5" displayName="_tbl5" ref="A5:G38" tableType="queryTable" totalsRowShown="0" headerRowDxfId="1175" dataDxfId="1174">
  <autoFilter ref="A5:G38"/>
  <tableColumns count="7">
    <tableColumn id="1" uniqueName="1" name="Organisation" queryTableFieldId="1" dataDxfId="1173"/>
    <tableColumn id="2" uniqueName="2" name="16" queryTableFieldId="2" dataDxfId="1172"/>
    <tableColumn id="3" uniqueName="3" name="16 (%)" queryTableFieldId="3" dataDxfId="1171"/>
    <tableColumn id="4" uniqueName="4" name="17-25" queryTableFieldId="4" dataDxfId="1170"/>
    <tableColumn id="5" uniqueName="5" name="17-25 (%)" queryTableFieldId="5" dataDxfId="1169"/>
    <tableColumn id="10" uniqueName="10" name="Total" queryTableFieldId="10" dataDxfId="1168"/>
    <tableColumn id="11" uniqueName="11" name="Total (%)" queryTableFieldId="11" dataDxfId="1167"/>
  </tableColumns>
  <tableStyleInfo name="TableStyleLight9" showFirstColumn="0" showLastColumn="0" showRowStripes="1" showColumnStripes="0"/>
</table>
</file>

<file path=xl/tables/table6.xml><?xml version="1.0" encoding="utf-8"?>
<table xmlns="http://schemas.openxmlformats.org/spreadsheetml/2006/main" id="6" name="_tbl6" displayName="_tbl6" ref="A5:M45" tableType="queryTable" totalsRowShown="0" headerRowDxfId="1164" dataDxfId="1163">
  <autoFilter ref="A5:M45"/>
  <tableColumns count="13">
    <tableColumn id="1" uniqueName="1" name="Year" queryTableFieldId="1" dataDxfId="1162"/>
    <tableColumn id="2" uniqueName="2" name="GRAPHAXISSPAN" queryTableFieldId="2" dataDxfId="1161"/>
    <tableColumn id="3" uniqueName="3" name="Month" queryTableFieldId="3" dataDxfId="1160"/>
    <tableColumn id="4" uniqueName="4" name="&lt;1" queryTableFieldId="4" dataDxfId="1159"/>
    <tableColumn id="5" uniqueName="5" name="&lt;1 (%)" queryTableFieldId="5" dataDxfId="1158"/>
    <tableColumn id="6" uniqueName="6" name="1-4" queryTableFieldId="6" dataDxfId="1157"/>
    <tableColumn id="7" uniqueName="7" name="1-4 (%)" queryTableFieldId="7" dataDxfId="1156"/>
    <tableColumn id="8" uniqueName="8" name="5-10" queryTableFieldId="8" dataDxfId="1155"/>
    <tableColumn id="9" uniqueName="9" name="5-10 (%)" queryTableFieldId="9" dataDxfId="1154"/>
    <tableColumn id="10" uniqueName="10" name="11-15" queryTableFieldId="10" dataDxfId="1153"/>
    <tableColumn id="11" uniqueName="11" name="11-15 (%)" queryTableFieldId="11" dataDxfId="1152"/>
    <tableColumn id="12" uniqueName="12" name="Total" queryTableFieldId="12" dataDxfId="1151"/>
    <tableColumn id="13" uniqueName="13" name="Total (%)" queryTableFieldId="13" dataDxfId="1150"/>
  </tableColumns>
  <tableStyleInfo name="TableStyleLight9" showFirstColumn="0" showLastColumn="0" showRowStripes="1" showColumnStripes="0"/>
</table>
</file>

<file path=xl/tables/table7.xml><?xml version="1.0" encoding="utf-8"?>
<table xmlns="http://schemas.openxmlformats.org/spreadsheetml/2006/main" id="7" name="_tbl7" displayName="_tbl7" ref="A5:AG45" tableType="queryTable" totalsRowShown="0" headerRowDxfId="1147" dataDxfId="1146">
  <autoFilter ref="A5:AG45"/>
  <tableColumns count="33">
    <tableColumn id="34" uniqueName="34" name="Year" queryTableFieldId="1" dataDxfId="1145"/>
    <tableColumn id="35" uniqueName="35" name="GRAPHAXISSPAN" queryTableFieldId="2" dataDxfId="1144"/>
    <tableColumn id="36" uniqueName="36" name="Month" queryTableFieldId="3" dataDxfId="1143"/>
    <tableColumn id="37" uniqueName="37" name="Blood / lymphatic" queryTableFieldId="4" dataDxfId="1142"/>
    <tableColumn id="38" uniqueName="38" name="Blood / lymphatic (%)" queryTableFieldId="5" dataDxfId="1141"/>
    <tableColumn id="39" uniqueName="39" name="Body wall and cavities" queryTableFieldId="6" dataDxfId="1140"/>
    <tableColumn id="40" uniqueName="40" name="Body wall and cavities (%)" queryTableFieldId="7" dataDxfId="1139"/>
    <tableColumn id="41" uniqueName="41" name="Cardiovascular" queryTableFieldId="8" dataDxfId="1138"/>
    <tableColumn id="42" uniqueName="42" name="Cardiovascular (%)" queryTableFieldId="9" dataDxfId="1137"/>
    <tableColumn id="43" uniqueName="43" name="Endocrine / metabolic" queryTableFieldId="10" dataDxfId="1136"/>
    <tableColumn id="44" uniqueName="44" name="Endocrine / metabolic (%)" queryTableFieldId="11" dataDxfId="1135"/>
    <tableColumn id="45" uniqueName="45" name="Gastrointestinal" queryTableFieldId="12" dataDxfId="1134"/>
    <tableColumn id="46" uniqueName="46" name="Gastrointestinal (%)" queryTableFieldId="13" dataDxfId="1133"/>
    <tableColumn id="47" uniqueName="47" name="Infection" queryTableFieldId="14" dataDxfId="1132"/>
    <tableColumn id="48" uniqueName="48" name="Infection (%)" queryTableFieldId="15" dataDxfId="1131"/>
    <tableColumn id="49" uniqueName="49" name="Multisystem" queryTableFieldId="16" dataDxfId="1130"/>
    <tableColumn id="50" uniqueName="50" name="Multisystem (%)" queryTableFieldId="17" dataDxfId="1129"/>
    <tableColumn id="51" uniqueName="51" name="Musculoskeletal" queryTableFieldId="18" dataDxfId="1128"/>
    <tableColumn id="52" uniqueName="52" name="Musculoskeletal (%)" queryTableFieldId="19" dataDxfId="1127"/>
    <tableColumn id="53" uniqueName="53" name="Neurological" queryTableFieldId="20" dataDxfId="1126"/>
    <tableColumn id="54" uniqueName="54" name="Neurological (%)" queryTableFieldId="21" dataDxfId="1125"/>
    <tableColumn id="55" uniqueName="55" name="Oncology" queryTableFieldId="22" dataDxfId="1124"/>
    <tableColumn id="56" uniqueName="56" name="Oncology (%)" queryTableFieldId="23" dataDxfId="1123"/>
    <tableColumn id="57" uniqueName="57" name="Respiratory" queryTableFieldId="24" dataDxfId="1122"/>
    <tableColumn id="58" uniqueName="58" name="Respiratory (%)" queryTableFieldId="25" dataDxfId="1121"/>
    <tableColumn id="59" uniqueName="59" name="Trauma" queryTableFieldId="26" dataDxfId="1120"/>
    <tableColumn id="60" uniqueName="60" name="Trauma (%)" queryTableFieldId="27" dataDxfId="1119"/>
    <tableColumn id="61" uniqueName="61" name="Other" queryTableFieldId="28" dataDxfId="1118"/>
    <tableColumn id="62" uniqueName="62" name="Other (%)" queryTableFieldId="29" dataDxfId="1117"/>
    <tableColumn id="63" uniqueName="63" name="Unknown" queryTableFieldId="30" dataDxfId="1116"/>
    <tableColumn id="64" uniqueName="64" name="Unknown (%)" queryTableFieldId="31" dataDxfId="1115"/>
    <tableColumn id="65" uniqueName="65" name="Total" queryTableFieldId="32" dataDxfId="1114"/>
    <tableColumn id="66" uniqueName="66" name="Total (%)" queryTableFieldId="33" dataDxfId="1113"/>
  </tableColumns>
  <tableStyleInfo name="TableStyleLight9" showFirstColumn="0" showLastColumn="0" showRowStripes="1" showColumnStripes="0"/>
</table>
</file>

<file path=xl/tables/table8.xml><?xml version="1.0" encoding="utf-8"?>
<table xmlns="http://schemas.openxmlformats.org/spreadsheetml/2006/main" id="8" name="_tbl8" displayName="_tbl8" ref="A5:M45" tableType="queryTable" totalsRowShown="0" headerRowDxfId="1107">
  <autoFilter ref="A5:M45"/>
  <tableColumns count="13">
    <tableColumn id="2" uniqueName="2" name="Year" queryTableFieldId="1" dataDxfId="1106"/>
    <tableColumn id="3" uniqueName="3" name="GRAPHAXISSPAN" queryTableFieldId="2" dataDxfId="1105"/>
    <tableColumn id="4" uniqueName="4" name="Month" queryTableFieldId="3" dataDxfId="1104"/>
    <tableColumn id="5" uniqueName="5" name="&lt;1" queryTableFieldId="4" dataDxfId="1103"/>
    <tableColumn id="6" uniqueName="6" name="&lt;1 (%)" queryTableFieldId="5" dataDxfId="1102"/>
    <tableColumn id="7" uniqueName="7" name="1-4" queryTableFieldId="6" dataDxfId="1101"/>
    <tableColumn id="8" uniqueName="8" name="1-4 (%)" queryTableFieldId="7" dataDxfId="1100"/>
    <tableColumn id="9" uniqueName="9" name="5-10" queryTableFieldId="8" dataDxfId="1099"/>
    <tableColumn id="10" uniqueName="10" name="5-10 (%)" queryTableFieldId="9" dataDxfId="1098"/>
    <tableColumn id="11" uniqueName="11" name="11-15" queryTableFieldId="10" dataDxfId="1097"/>
    <tableColumn id="12" uniqueName="12" name="11-15 (%)" queryTableFieldId="11" dataDxfId="1096"/>
    <tableColumn id="13" uniqueName="13" name="Total" queryTableFieldId="12" dataDxfId="1095"/>
    <tableColumn id="14" uniqueName="14" name="Total (%)" queryTableFieldId="13" dataDxfId="1094"/>
  </tableColumns>
  <tableStyleInfo name="TableStyleLight9" showFirstColumn="0" showLastColumn="0" showRowStripes="1" showColumnStripes="0"/>
</table>
</file>

<file path=xl/tables/table9.xml><?xml version="1.0" encoding="utf-8"?>
<table xmlns="http://schemas.openxmlformats.org/spreadsheetml/2006/main" id="9" name="_tbl9" displayName="_tbl9" ref="A5:AB105" tableType="queryTable" totalsRowShown="0" headerRowDxfId="1090" dataDxfId="1089">
  <autoFilter ref="A5:AB105"/>
  <tableColumns count="28">
    <tableColumn id="29" uniqueName="29" name="Year" queryTableFieldId="1" dataDxfId="1088"/>
    <tableColumn id="30" uniqueName="30" name="Organisation" queryTableFieldId="2" dataDxfId="1087"/>
    <tableColumn id="31" uniqueName="31" name="January" queryTableFieldId="3" dataDxfId="1086"/>
    <tableColumn id="32" uniqueName="32" name="January (%)" queryTableFieldId="4" dataDxfId="1085"/>
    <tableColumn id="33" uniqueName="33" name="February" queryTableFieldId="5" dataDxfId="1084"/>
    <tableColumn id="34" uniqueName="34" name="February (%)" queryTableFieldId="6" dataDxfId="1083"/>
    <tableColumn id="35" uniqueName="35" name="March" queryTableFieldId="7" dataDxfId="1082"/>
    <tableColumn id="36" uniqueName="36" name="March (%)" queryTableFieldId="8" dataDxfId="1081"/>
    <tableColumn id="37" uniqueName="37" name="April" queryTableFieldId="9" dataDxfId="1080"/>
    <tableColumn id="38" uniqueName="38" name="April (%)" queryTableFieldId="10" dataDxfId="1079"/>
    <tableColumn id="39" uniqueName="39" name="May" queryTableFieldId="11" dataDxfId="1078"/>
    <tableColumn id="40" uniqueName="40" name="May (%)" queryTableFieldId="12" dataDxfId="1077"/>
    <tableColumn id="41" uniqueName="41" name="June" queryTableFieldId="13" dataDxfId="1076"/>
    <tableColumn id="42" uniqueName="42" name="June (%)" queryTableFieldId="14" dataDxfId="1075"/>
    <tableColumn id="43" uniqueName="43" name="July" queryTableFieldId="15" dataDxfId="1074"/>
    <tableColumn id="44" uniqueName="44" name="July (%)" queryTableFieldId="16" dataDxfId="1073"/>
    <tableColumn id="45" uniqueName="45" name="August" queryTableFieldId="17" dataDxfId="1072"/>
    <tableColumn id="46" uniqueName="46" name="August (%)" queryTableFieldId="18" dataDxfId="1071"/>
    <tableColumn id="47" uniqueName="47" name="September" queryTableFieldId="19" dataDxfId="1070"/>
    <tableColumn id="48" uniqueName="48" name="September (%)" queryTableFieldId="20" dataDxfId="1069"/>
    <tableColumn id="49" uniqueName="49" name="October" queryTableFieldId="21" dataDxfId="1068"/>
    <tableColumn id="50" uniqueName="50" name="October (%)" queryTableFieldId="22" dataDxfId="1067"/>
    <tableColumn id="51" uniqueName="51" name="November" queryTableFieldId="23" dataDxfId="1066"/>
    <tableColumn id="52" uniqueName="52" name="November (%)" queryTableFieldId="24" dataDxfId="1065"/>
    <tableColumn id="53" uniqueName="53" name="December" queryTableFieldId="25" dataDxfId="1064"/>
    <tableColumn id="54" uniqueName="54" name="December (%)" queryTableFieldId="26" dataDxfId="1063"/>
    <tableColumn id="55" uniqueName="55" name="Total" queryTableFieldId="27" dataDxfId="1062"/>
    <tableColumn id="56" uniqueName="56" name="Total (%)" queryTableFieldId="28" dataDxfId="106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9.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66"/>
  <sheetViews>
    <sheetView showGridLines="0" showRowColHeaders="0" tabSelected="1" showRuler="0" zoomScaleNormal="100" zoomScalePageLayoutView="112" workbookViewId="0"/>
  </sheetViews>
  <sheetFormatPr defaultColWidth="9.140625" defaultRowHeight="12.75" x14ac:dyDescent="0.2"/>
  <cols>
    <col min="1" max="1" width="9.140625" style="19" customWidth="1"/>
    <col min="2" max="8" width="9.140625" style="19"/>
    <col min="9" max="9" width="42.28515625" style="19" customWidth="1"/>
    <col min="10" max="11" width="9.140625" style="19"/>
    <col min="12" max="16384" width="9.140625" style="13"/>
  </cols>
  <sheetData>
    <row r="1" spans="1:31" ht="18" x14ac:dyDescent="0.25">
      <c r="A1" s="18" t="s">
        <v>959</v>
      </c>
    </row>
    <row r="3" spans="1:31" ht="71.25" customHeight="1" x14ac:dyDescent="0.2">
      <c r="A3" s="214" t="s">
        <v>961</v>
      </c>
      <c r="B3" s="214"/>
      <c r="C3" s="214"/>
      <c r="D3" s="214"/>
      <c r="E3" s="214"/>
      <c r="F3" s="214"/>
      <c r="G3" s="214"/>
      <c r="H3" s="214"/>
    </row>
    <row r="4" spans="1:31" ht="124.5" customHeight="1" x14ac:dyDescent="0.2">
      <c r="A4" s="214" t="s">
        <v>1137</v>
      </c>
      <c r="B4" s="214"/>
      <c r="C4" s="214"/>
      <c r="D4" s="214"/>
      <c r="E4" s="214"/>
      <c r="F4" s="214"/>
      <c r="G4" s="214"/>
      <c r="H4" s="214"/>
    </row>
    <row r="6" spans="1:31" s="15" customFormat="1" ht="15" customHeight="1" x14ac:dyDescent="0.25">
      <c r="A6" s="18" t="s">
        <v>960</v>
      </c>
      <c r="B6" s="18"/>
      <c r="C6" s="18"/>
      <c r="D6" s="18"/>
      <c r="E6" s="18"/>
      <c r="F6" s="18"/>
      <c r="G6" s="18"/>
      <c r="H6" s="18"/>
      <c r="I6" s="18"/>
      <c r="J6" s="18"/>
      <c r="K6" s="18"/>
      <c r="L6" s="12"/>
      <c r="M6" s="12"/>
      <c r="N6" s="12"/>
      <c r="O6" s="12"/>
      <c r="P6" s="12"/>
      <c r="Q6" s="12"/>
      <c r="R6" s="12"/>
      <c r="S6" s="12"/>
      <c r="T6" s="12"/>
      <c r="U6" s="12"/>
      <c r="V6" s="12"/>
      <c r="W6" s="12"/>
      <c r="X6" s="12"/>
      <c r="Y6" s="12"/>
      <c r="Z6" s="12"/>
      <c r="AA6" s="12"/>
      <c r="AB6" s="12"/>
      <c r="AC6" s="12"/>
      <c r="AD6" s="12"/>
      <c r="AE6" s="12"/>
    </row>
    <row r="7" spans="1:31" s="15" customFormat="1" ht="15" customHeight="1" x14ac:dyDescent="0.2">
      <c r="A7" s="19"/>
      <c r="B7" s="19"/>
      <c r="C7" s="19"/>
      <c r="D7" s="19"/>
      <c r="E7" s="19"/>
      <c r="F7" s="19"/>
      <c r="G7" s="19"/>
      <c r="H7" s="19"/>
      <c r="I7" s="19"/>
      <c r="J7" s="19"/>
      <c r="K7" s="19"/>
      <c r="L7" s="13"/>
      <c r="M7" s="13"/>
      <c r="N7" s="13"/>
      <c r="O7" s="13"/>
      <c r="P7" s="13"/>
      <c r="Q7" s="13"/>
      <c r="R7" s="13"/>
      <c r="S7" s="13"/>
      <c r="T7" s="13"/>
      <c r="U7" s="13"/>
      <c r="V7" s="13"/>
      <c r="W7" s="13"/>
      <c r="X7" s="13"/>
      <c r="Y7" s="13"/>
      <c r="Z7" s="13"/>
      <c r="AA7" s="13"/>
      <c r="AB7" s="13"/>
      <c r="AC7" s="13"/>
      <c r="AD7" s="13"/>
      <c r="AE7" s="13"/>
    </row>
    <row r="8" spans="1:31" ht="14.25" customHeight="1" x14ac:dyDescent="0.2">
      <c r="A8" s="211" t="s">
        <v>958</v>
      </c>
      <c r="B8" s="212"/>
      <c r="C8" s="212"/>
      <c r="D8" s="212"/>
      <c r="E8" s="212"/>
      <c r="F8" s="212"/>
      <c r="G8" s="212"/>
      <c r="H8" s="212"/>
      <c r="I8" s="212"/>
      <c r="J8" s="160"/>
      <c r="K8" s="160"/>
      <c r="L8" s="20"/>
      <c r="M8" s="20"/>
      <c r="N8" s="20"/>
      <c r="O8" s="20"/>
      <c r="P8" s="20"/>
      <c r="Q8" s="20"/>
      <c r="R8" s="20"/>
      <c r="S8" s="20"/>
      <c r="T8" s="20"/>
      <c r="U8" s="20"/>
      <c r="V8" s="20"/>
      <c r="W8" s="20"/>
      <c r="X8" s="20"/>
      <c r="Y8" s="20"/>
      <c r="Z8" s="20"/>
      <c r="AA8" s="20"/>
      <c r="AB8" s="20"/>
      <c r="AC8" s="20"/>
      <c r="AD8" s="20"/>
      <c r="AE8" s="20"/>
    </row>
    <row r="9" spans="1:31" ht="14.25" customHeight="1" x14ac:dyDescent="0.2">
      <c r="A9" s="211" t="s">
        <v>951</v>
      </c>
      <c r="B9" s="212"/>
      <c r="C9" s="212"/>
      <c r="D9" s="212"/>
      <c r="E9" s="212"/>
      <c r="F9" s="212"/>
      <c r="G9" s="212"/>
      <c r="H9" s="212"/>
      <c r="I9" s="212"/>
      <c r="J9" s="160"/>
      <c r="K9" s="160"/>
      <c r="L9" s="20"/>
      <c r="M9" s="20"/>
      <c r="N9" s="20"/>
      <c r="O9" s="20"/>
      <c r="P9" s="20"/>
      <c r="Q9" s="20"/>
      <c r="R9" s="20"/>
      <c r="S9" s="20"/>
      <c r="T9" s="20"/>
      <c r="U9" s="20"/>
      <c r="V9" s="20"/>
      <c r="W9" s="20"/>
      <c r="X9" s="20"/>
      <c r="Y9" s="20"/>
      <c r="Z9" s="20"/>
      <c r="AA9" s="20"/>
      <c r="AB9" s="20"/>
      <c r="AC9" s="20"/>
      <c r="AD9" s="20"/>
      <c r="AE9" s="20"/>
    </row>
    <row r="10" spans="1:31" s="15" customFormat="1" ht="15" customHeight="1" x14ac:dyDescent="0.2">
      <c r="A10" s="166"/>
      <c r="B10" s="165"/>
      <c r="C10" s="165"/>
      <c r="D10" s="165"/>
      <c r="E10" s="165"/>
      <c r="F10" s="165"/>
      <c r="G10" s="165"/>
      <c r="H10" s="165"/>
      <c r="I10" s="165"/>
      <c r="J10" s="165"/>
      <c r="K10" s="165"/>
      <c r="L10" s="20"/>
      <c r="M10" s="20"/>
      <c r="N10" s="20"/>
      <c r="O10" s="20"/>
      <c r="P10" s="20"/>
      <c r="Q10" s="20"/>
      <c r="R10" s="20"/>
      <c r="S10" s="20"/>
      <c r="T10" s="20"/>
      <c r="U10" s="20"/>
      <c r="V10" s="20"/>
      <c r="W10" s="20"/>
      <c r="X10" s="20"/>
      <c r="Y10" s="20"/>
      <c r="Z10" s="20"/>
      <c r="AA10" s="20"/>
      <c r="AB10" s="20"/>
      <c r="AC10" s="20"/>
      <c r="AD10" s="20"/>
      <c r="AE10" s="20"/>
    </row>
    <row r="11" spans="1:31" s="15" customFormat="1" ht="14.25" customHeight="1" x14ac:dyDescent="0.2">
      <c r="A11" s="211" t="s">
        <v>953</v>
      </c>
      <c r="B11" s="212"/>
      <c r="C11" s="212"/>
      <c r="D11" s="212"/>
      <c r="E11" s="212"/>
      <c r="F11" s="212"/>
      <c r="G11" s="212"/>
      <c r="H11" s="212"/>
      <c r="I11" s="212"/>
      <c r="J11" s="160"/>
      <c r="K11" s="160"/>
      <c r="L11" s="20"/>
      <c r="M11" s="20"/>
      <c r="N11" s="20"/>
      <c r="O11" s="20"/>
      <c r="P11" s="20"/>
      <c r="Q11" s="20"/>
      <c r="R11" s="20"/>
      <c r="S11" s="20"/>
      <c r="T11" s="20"/>
      <c r="U11" s="20"/>
      <c r="V11" s="20"/>
      <c r="W11" s="20"/>
      <c r="X11" s="20"/>
      <c r="Y11" s="20"/>
      <c r="Z11" s="20"/>
      <c r="AA11" s="20"/>
      <c r="AB11" s="20"/>
      <c r="AC11" s="20"/>
      <c r="AD11" s="20"/>
      <c r="AE11" s="20"/>
    </row>
    <row r="12" spans="1:31" ht="14.25" customHeight="1" x14ac:dyDescent="0.2">
      <c r="A12" s="211" t="s">
        <v>955</v>
      </c>
      <c r="B12" s="212"/>
      <c r="C12" s="212"/>
      <c r="D12" s="212"/>
      <c r="E12" s="212"/>
      <c r="F12" s="212"/>
      <c r="G12" s="212"/>
      <c r="H12" s="212"/>
      <c r="I12" s="212"/>
      <c r="J12" s="160"/>
      <c r="K12" s="160"/>
      <c r="L12" s="20"/>
      <c r="M12" s="20"/>
      <c r="N12" s="20"/>
      <c r="O12" s="20"/>
      <c r="P12" s="20"/>
      <c r="Q12" s="20"/>
      <c r="R12" s="20"/>
      <c r="S12" s="20"/>
      <c r="T12" s="20"/>
      <c r="U12" s="20"/>
      <c r="V12" s="20"/>
      <c r="W12" s="20"/>
      <c r="X12" s="20"/>
      <c r="Y12" s="20"/>
      <c r="Z12" s="20"/>
      <c r="AA12" s="20"/>
      <c r="AB12" s="20"/>
      <c r="AC12" s="20"/>
      <c r="AD12" s="20"/>
      <c r="AE12" s="20"/>
    </row>
    <row r="13" spans="1:31" s="15" customFormat="1" ht="14.25" x14ac:dyDescent="0.2">
      <c r="A13" s="21"/>
      <c r="B13" s="160"/>
      <c r="C13" s="160"/>
      <c r="D13" s="160"/>
      <c r="E13" s="160"/>
      <c r="F13" s="160"/>
      <c r="G13" s="160"/>
      <c r="H13" s="160"/>
      <c r="I13" s="160"/>
      <c r="J13" s="160"/>
      <c r="K13" s="160"/>
      <c r="L13" s="20"/>
      <c r="M13" s="20"/>
      <c r="N13" s="20"/>
      <c r="O13" s="20"/>
      <c r="P13" s="20"/>
      <c r="Q13" s="20"/>
      <c r="R13" s="20"/>
      <c r="S13" s="20"/>
      <c r="T13" s="20"/>
      <c r="U13" s="20"/>
      <c r="V13" s="20"/>
      <c r="W13" s="20"/>
      <c r="X13" s="20"/>
      <c r="Y13" s="20"/>
      <c r="Z13" s="20"/>
      <c r="AA13" s="20"/>
      <c r="AB13" s="20"/>
      <c r="AC13" s="20"/>
      <c r="AD13" s="20"/>
      <c r="AE13" s="20"/>
    </row>
    <row r="14" spans="1:31" s="15" customFormat="1" ht="15" customHeight="1" x14ac:dyDescent="0.2">
      <c r="A14" s="211" t="s">
        <v>973</v>
      </c>
      <c r="B14" s="215"/>
      <c r="C14" s="215"/>
      <c r="D14" s="215"/>
      <c r="E14" s="215"/>
      <c r="F14" s="215"/>
      <c r="G14" s="215"/>
      <c r="H14" s="215"/>
      <c r="I14" s="215"/>
      <c r="J14" s="215"/>
      <c r="K14" s="215"/>
      <c r="L14" s="20"/>
      <c r="M14" s="20"/>
      <c r="N14" s="20"/>
      <c r="O14" s="20"/>
      <c r="P14" s="20"/>
      <c r="Q14" s="20"/>
      <c r="R14" s="20"/>
      <c r="S14" s="20"/>
      <c r="T14" s="20"/>
      <c r="U14" s="20"/>
      <c r="V14" s="20"/>
      <c r="W14" s="20"/>
      <c r="X14" s="20"/>
      <c r="Y14" s="20"/>
      <c r="Z14" s="20"/>
      <c r="AA14" s="20"/>
      <c r="AB14" s="20"/>
      <c r="AC14" s="20"/>
      <c r="AD14" s="20"/>
      <c r="AE14" s="20"/>
    </row>
    <row r="15" spans="1:31" s="15" customFormat="1" ht="14.25" customHeight="1" x14ac:dyDescent="0.2">
      <c r="A15" s="211" t="s">
        <v>975</v>
      </c>
      <c r="B15" s="211"/>
      <c r="C15" s="211"/>
      <c r="D15" s="211"/>
      <c r="E15" s="211"/>
      <c r="F15" s="211"/>
      <c r="G15" s="211"/>
      <c r="H15" s="211"/>
      <c r="I15" s="211"/>
      <c r="J15" s="211"/>
      <c r="K15" s="211"/>
      <c r="L15" s="20"/>
      <c r="M15" s="20"/>
      <c r="N15" s="20"/>
      <c r="O15" s="20"/>
      <c r="P15" s="20"/>
      <c r="Q15" s="20"/>
      <c r="R15" s="20"/>
      <c r="S15" s="20"/>
      <c r="T15" s="20"/>
      <c r="U15" s="20"/>
      <c r="V15" s="20"/>
      <c r="W15" s="20"/>
      <c r="X15" s="20"/>
      <c r="Y15" s="20"/>
      <c r="Z15" s="20"/>
      <c r="AA15" s="20"/>
      <c r="AB15" s="20"/>
      <c r="AC15" s="20"/>
      <c r="AD15" s="20"/>
      <c r="AE15" s="20"/>
    </row>
    <row r="16" spans="1:31" s="15" customFormat="1" ht="15" customHeight="1" x14ac:dyDescent="0.2">
      <c r="A16" s="209" t="s">
        <v>962</v>
      </c>
      <c r="B16" s="209"/>
      <c r="C16" s="209"/>
      <c r="D16" s="209"/>
      <c r="E16" s="209"/>
      <c r="F16" s="209"/>
      <c r="G16" s="209"/>
      <c r="H16" s="209"/>
      <c r="I16" s="209"/>
      <c r="J16" s="209"/>
      <c r="K16" s="20"/>
      <c r="L16" s="20"/>
      <c r="M16" s="20"/>
      <c r="N16" s="20"/>
      <c r="O16" s="20"/>
      <c r="P16" s="20"/>
      <c r="Q16" s="20"/>
      <c r="R16" s="20"/>
      <c r="S16" s="20"/>
      <c r="T16" s="20"/>
      <c r="U16" s="20"/>
      <c r="V16" s="20"/>
      <c r="W16" s="20"/>
      <c r="X16" s="20"/>
      <c r="Y16" s="20"/>
      <c r="Z16" s="20"/>
      <c r="AA16" s="20"/>
      <c r="AB16" s="20"/>
      <c r="AC16" s="20"/>
      <c r="AD16" s="20"/>
      <c r="AE16" s="20"/>
    </row>
    <row r="17" spans="1:31" s="15" customFormat="1" ht="14.25" customHeight="1" x14ac:dyDescent="0.2">
      <c r="A17" s="22"/>
      <c r="B17" s="22"/>
      <c r="C17" s="22"/>
      <c r="D17" s="22"/>
      <c r="E17" s="22"/>
      <c r="F17" s="22"/>
      <c r="G17" s="22"/>
      <c r="H17" s="22"/>
      <c r="I17" s="22"/>
      <c r="J17" s="22"/>
      <c r="K17" s="22"/>
      <c r="L17" s="20"/>
      <c r="M17" s="20"/>
      <c r="N17" s="20"/>
      <c r="O17" s="20"/>
      <c r="P17" s="20"/>
      <c r="Q17" s="20"/>
      <c r="R17" s="20"/>
      <c r="S17" s="20"/>
      <c r="T17" s="20"/>
      <c r="U17" s="20"/>
      <c r="V17" s="20"/>
      <c r="W17" s="20"/>
      <c r="X17" s="20"/>
      <c r="Y17" s="20"/>
      <c r="Z17" s="20"/>
      <c r="AA17" s="20"/>
      <c r="AB17" s="20"/>
      <c r="AC17" s="20"/>
      <c r="AD17" s="20"/>
      <c r="AE17" s="20"/>
    </row>
    <row r="18" spans="1:31" s="15" customFormat="1" ht="15" customHeight="1" x14ac:dyDescent="0.2">
      <c r="A18" s="211" t="s">
        <v>979</v>
      </c>
      <c r="B18" s="212"/>
      <c r="C18" s="212"/>
      <c r="D18" s="212"/>
      <c r="E18" s="212"/>
      <c r="F18" s="212"/>
      <c r="G18" s="212"/>
      <c r="H18" s="212"/>
      <c r="I18" s="212"/>
      <c r="J18" s="212"/>
      <c r="K18" s="212"/>
      <c r="L18" s="20"/>
      <c r="M18" s="20"/>
      <c r="N18" s="20"/>
      <c r="O18" s="20"/>
      <c r="P18" s="20"/>
      <c r="Q18" s="20"/>
      <c r="R18" s="20"/>
      <c r="S18" s="20"/>
      <c r="T18" s="20"/>
      <c r="U18" s="20"/>
      <c r="V18" s="20"/>
      <c r="W18" s="20"/>
      <c r="X18" s="20"/>
      <c r="Y18" s="20"/>
      <c r="Z18" s="20"/>
      <c r="AA18" s="20"/>
      <c r="AB18" s="20"/>
      <c r="AC18" s="20"/>
      <c r="AD18" s="20"/>
      <c r="AE18" s="20"/>
    </row>
    <row r="19" spans="1:31" s="15" customFormat="1" ht="14.25" customHeight="1" x14ac:dyDescent="0.2">
      <c r="A19" s="211" t="s">
        <v>987</v>
      </c>
      <c r="B19" s="211"/>
      <c r="C19" s="211"/>
      <c r="D19" s="211"/>
      <c r="E19" s="211"/>
      <c r="F19" s="211"/>
      <c r="G19" s="211"/>
      <c r="H19" s="211"/>
      <c r="I19" s="211"/>
      <c r="J19" s="211"/>
      <c r="K19" s="211"/>
      <c r="L19" s="20"/>
      <c r="M19" s="20"/>
      <c r="N19" s="20"/>
      <c r="O19" s="20"/>
      <c r="P19" s="20"/>
      <c r="Q19" s="20"/>
      <c r="R19" s="20"/>
      <c r="S19" s="20"/>
      <c r="T19" s="20"/>
      <c r="U19" s="20"/>
      <c r="V19" s="20"/>
      <c r="W19" s="20"/>
      <c r="X19" s="20"/>
      <c r="Y19" s="20"/>
      <c r="Z19" s="20"/>
      <c r="AA19" s="20"/>
      <c r="AB19" s="20"/>
      <c r="AC19" s="20"/>
      <c r="AD19" s="20"/>
      <c r="AE19" s="20"/>
    </row>
    <row r="20" spans="1:31" s="15" customFormat="1" ht="15" customHeight="1" x14ac:dyDescent="0.2">
      <c r="A20" s="22"/>
      <c r="B20" s="22"/>
      <c r="C20" s="22"/>
      <c r="D20" s="22"/>
      <c r="E20" s="22"/>
      <c r="F20" s="22"/>
      <c r="G20" s="22"/>
      <c r="H20" s="22"/>
      <c r="I20" s="22"/>
      <c r="J20" s="22"/>
      <c r="K20" s="22"/>
      <c r="L20" s="20"/>
      <c r="M20" s="20"/>
      <c r="N20" s="20"/>
      <c r="O20" s="20"/>
      <c r="P20" s="20"/>
      <c r="Q20" s="20"/>
      <c r="R20" s="20"/>
      <c r="S20" s="20"/>
      <c r="T20" s="20"/>
      <c r="U20" s="20"/>
      <c r="V20" s="20"/>
      <c r="W20" s="20"/>
      <c r="X20" s="20"/>
      <c r="Y20" s="20"/>
      <c r="Z20" s="20"/>
      <c r="AA20" s="20"/>
      <c r="AB20" s="20"/>
      <c r="AC20" s="20"/>
      <c r="AD20" s="20"/>
      <c r="AE20" s="20"/>
    </row>
    <row r="21" spans="1:31" s="15" customFormat="1" ht="14.25" x14ac:dyDescent="0.2">
      <c r="A21" s="211" t="s">
        <v>985</v>
      </c>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row>
    <row r="22" spans="1:31" s="15" customFormat="1" ht="14.25" customHeight="1" x14ac:dyDescent="0.2">
      <c r="A22" s="211" t="s">
        <v>984</v>
      </c>
      <c r="B22" s="211"/>
      <c r="C22" s="211"/>
      <c r="D22" s="211"/>
      <c r="E22" s="211"/>
      <c r="F22" s="211"/>
      <c r="G22" s="211"/>
      <c r="H22" s="211"/>
      <c r="I22" s="211"/>
      <c r="J22" s="211"/>
      <c r="K22" s="211"/>
      <c r="L22" s="20"/>
      <c r="M22" s="20"/>
      <c r="N22" s="20"/>
      <c r="O22" s="20"/>
      <c r="P22" s="20"/>
      <c r="Q22" s="20"/>
      <c r="R22" s="20"/>
      <c r="S22" s="20"/>
      <c r="T22" s="20"/>
      <c r="U22" s="20"/>
      <c r="V22" s="20"/>
      <c r="W22" s="20"/>
      <c r="X22" s="20"/>
      <c r="Y22" s="20"/>
      <c r="Z22" s="20"/>
      <c r="AA22" s="20"/>
      <c r="AB22" s="20"/>
      <c r="AC22" s="20"/>
      <c r="AD22" s="20"/>
      <c r="AE22" s="20"/>
    </row>
    <row r="23" spans="1:31" s="14" customFormat="1" ht="14.25" customHeight="1" x14ac:dyDescent="0.2">
      <c r="A23" s="22"/>
      <c r="B23" s="22"/>
      <c r="C23" s="22"/>
      <c r="D23" s="22"/>
      <c r="E23" s="22"/>
      <c r="F23" s="22"/>
      <c r="G23" s="22"/>
      <c r="H23" s="22"/>
      <c r="I23" s="22"/>
      <c r="J23" s="22"/>
      <c r="K23" s="22"/>
      <c r="L23" s="20"/>
      <c r="M23" s="20"/>
      <c r="N23" s="20"/>
      <c r="O23" s="20"/>
      <c r="P23" s="20"/>
      <c r="Q23" s="20"/>
      <c r="R23" s="20"/>
      <c r="S23" s="20"/>
      <c r="T23" s="20"/>
      <c r="U23" s="20"/>
      <c r="V23" s="20"/>
      <c r="W23" s="20"/>
      <c r="X23" s="20"/>
      <c r="Y23" s="20"/>
      <c r="Z23" s="20"/>
      <c r="AA23" s="20"/>
      <c r="AB23" s="20"/>
      <c r="AC23" s="20"/>
      <c r="AD23" s="20"/>
      <c r="AE23" s="20"/>
    </row>
    <row r="24" spans="1:31" s="15" customFormat="1" ht="15" customHeight="1" x14ac:dyDescent="0.2">
      <c r="A24" s="211" t="s">
        <v>993</v>
      </c>
      <c r="B24" s="212"/>
      <c r="C24" s="212"/>
      <c r="D24" s="212"/>
      <c r="E24" s="212"/>
      <c r="F24" s="212"/>
      <c r="G24" s="212"/>
      <c r="H24" s="212"/>
      <c r="I24" s="212"/>
      <c r="J24" s="212"/>
      <c r="K24" s="212"/>
      <c r="L24" s="20"/>
      <c r="M24" s="20"/>
      <c r="N24" s="20"/>
      <c r="O24" s="20"/>
      <c r="P24" s="20"/>
      <c r="Q24" s="20"/>
      <c r="R24" s="20"/>
      <c r="S24" s="20"/>
      <c r="T24" s="20"/>
      <c r="U24" s="20"/>
      <c r="V24" s="20"/>
      <c r="W24" s="20"/>
      <c r="X24" s="20"/>
      <c r="Y24" s="20"/>
      <c r="Z24" s="20"/>
      <c r="AA24" s="20"/>
      <c r="AB24" s="20"/>
      <c r="AC24" s="20"/>
      <c r="AD24" s="20"/>
      <c r="AE24" s="20"/>
    </row>
    <row r="25" spans="1:31" s="15" customFormat="1" ht="14.25" customHeight="1" x14ac:dyDescent="0.2">
      <c r="A25" s="211" t="s">
        <v>992</v>
      </c>
      <c r="B25" s="211"/>
      <c r="C25" s="211"/>
      <c r="D25" s="211"/>
      <c r="E25" s="211"/>
      <c r="F25" s="211"/>
      <c r="G25" s="211"/>
      <c r="H25" s="211"/>
      <c r="I25" s="211"/>
      <c r="J25" s="211"/>
      <c r="K25" s="211"/>
      <c r="L25" s="20"/>
      <c r="M25" s="20"/>
      <c r="N25" s="20"/>
      <c r="O25" s="20"/>
      <c r="P25" s="20"/>
      <c r="Q25" s="20"/>
      <c r="R25" s="20"/>
      <c r="S25" s="20"/>
      <c r="T25" s="20"/>
      <c r="U25" s="20"/>
      <c r="V25" s="20"/>
      <c r="W25" s="20"/>
      <c r="X25" s="20"/>
      <c r="Y25" s="20"/>
      <c r="Z25" s="20"/>
      <c r="AA25" s="20"/>
      <c r="AB25" s="20"/>
      <c r="AC25" s="20"/>
      <c r="AD25" s="20"/>
      <c r="AE25" s="20"/>
    </row>
    <row r="26" spans="1:31" s="15" customFormat="1" ht="14.25" customHeight="1" x14ac:dyDescent="0.2">
      <c r="A26" s="22"/>
      <c r="B26" s="22"/>
      <c r="C26" s="22"/>
      <c r="D26" s="22"/>
      <c r="E26" s="22"/>
      <c r="F26" s="22"/>
      <c r="G26" s="22"/>
      <c r="H26" s="22"/>
      <c r="I26" s="22"/>
      <c r="J26" s="22"/>
      <c r="K26" s="22"/>
      <c r="L26" s="20"/>
      <c r="M26" s="20"/>
      <c r="N26" s="20"/>
      <c r="O26" s="20"/>
      <c r="P26" s="20"/>
      <c r="Q26" s="20"/>
      <c r="R26" s="20"/>
      <c r="S26" s="20"/>
      <c r="T26" s="20"/>
      <c r="U26" s="20"/>
      <c r="V26" s="20"/>
      <c r="W26" s="20"/>
      <c r="X26" s="20"/>
      <c r="Y26" s="20"/>
      <c r="Z26" s="20"/>
      <c r="AA26" s="20"/>
      <c r="AB26" s="20"/>
      <c r="AC26" s="20"/>
      <c r="AD26" s="20"/>
      <c r="AE26" s="20"/>
    </row>
    <row r="27" spans="1:31" s="15" customFormat="1" ht="14.25" x14ac:dyDescent="0.2">
      <c r="A27" s="211" t="s">
        <v>996</v>
      </c>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0"/>
      <c r="AC27" s="20"/>
      <c r="AD27" s="20"/>
      <c r="AE27" s="20"/>
    </row>
    <row r="28" spans="1:31" s="15" customFormat="1" ht="14.25" customHeight="1" x14ac:dyDescent="0.2">
      <c r="A28" s="22"/>
      <c r="B28" s="22"/>
      <c r="C28" s="22"/>
      <c r="D28" s="22"/>
      <c r="E28" s="22"/>
      <c r="F28" s="22"/>
      <c r="G28" s="22"/>
      <c r="H28" s="22"/>
      <c r="I28" s="22"/>
      <c r="J28" s="22"/>
      <c r="K28" s="22"/>
      <c r="L28" s="20"/>
      <c r="M28" s="20"/>
      <c r="N28" s="20"/>
      <c r="O28" s="20"/>
      <c r="P28" s="20"/>
      <c r="Q28" s="20"/>
      <c r="R28" s="20"/>
      <c r="S28" s="20"/>
      <c r="T28" s="20"/>
      <c r="U28" s="20"/>
      <c r="V28" s="20"/>
      <c r="W28" s="20"/>
      <c r="X28" s="20"/>
      <c r="Y28" s="20"/>
      <c r="Z28" s="20"/>
      <c r="AA28" s="20"/>
      <c r="AB28" s="20"/>
      <c r="AC28" s="20"/>
      <c r="AD28" s="20"/>
      <c r="AE28" s="20"/>
    </row>
    <row r="29" spans="1:31" s="15" customFormat="1" ht="14.25" x14ac:dyDescent="0.2">
      <c r="A29" s="211" t="s">
        <v>963</v>
      </c>
      <c r="B29" s="212"/>
      <c r="C29" s="212"/>
      <c r="D29" s="212"/>
      <c r="E29" s="212"/>
      <c r="F29" s="212"/>
      <c r="G29" s="212"/>
      <c r="H29" s="212"/>
      <c r="I29" s="212"/>
      <c r="J29" s="212"/>
      <c r="K29" s="212"/>
      <c r="L29" s="212"/>
      <c r="M29" s="212"/>
      <c r="N29" s="20"/>
      <c r="O29" s="20"/>
      <c r="P29" s="20"/>
      <c r="Q29" s="20"/>
      <c r="R29" s="20"/>
      <c r="S29" s="20"/>
      <c r="T29" s="20"/>
      <c r="U29" s="20"/>
      <c r="V29" s="20"/>
      <c r="W29" s="20"/>
      <c r="X29" s="20"/>
      <c r="Y29" s="20"/>
      <c r="Z29" s="20"/>
      <c r="AA29" s="20"/>
      <c r="AB29" s="20"/>
      <c r="AC29" s="20"/>
      <c r="AD29" s="20"/>
      <c r="AE29" s="20"/>
    </row>
    <row r="30" spans="1:31" s="15" customFormat="1" ht="14.25" customHeight="1" x14ac:dyDescent="0.2">
      <c r="A30" s="211" t="s">
        <v>964</v>
      </c>
      <c r="B30" s="211"/>
      <c r="C30" s="211"/>
      <c r="D30" s="211"/>
      <c r="E30" s="211"/>
      <c r="F30" s="211"/>
      <c r="G30" s="211"/>
      <c r="H30" s="211"/>
      <c r="I30" s="211"/>
      <c r="J30" s="211"/>
      <c r="K30" s="211"/>
      <c r="L30" s="211"/>
      <c r="M30" s="211"/>
      <c r="N30" s="211"/>
      <c r="O30" s="20"/>
      <c r="P30" s="20"/>
      <c r="Q30" s="20"/>
      <c r="R30" s="20"/>
      <c r="S30" s="20"/>
      <c r="T30" s="20"/>
      <c r="U30" s="20"/>
      <c r="V30" s="20"/>
      <c r="W30" s="20"/>
      <c r="X30" s="20"/>
      <c r="Y30" s="20"/>
      <c r="Z30" s="20"/>
      <c r="AA30" s="20"/>
      <c r="AB30" s="20"/>
      <c r="AC30" s="20"/>
      <c r="AD30" s="20"/>
      <c r="AE30" s="20"/>
    </row>
    <row r="31" spans="1:31" s="15" customFormat="1" ht="14.25" customHeight="1" x14ac:dyDescent="0.2">
      <c r="A31" s="211" t="s">
        <v>1113</v>
      </c>
      <c r="B31" s="212"/>
      <c r="C31" s="212"/>
      <c r="D31" s="212"/>
      <c r="E31" s="212"/>
      <c r="F31" s="212"/>
      <c r="G31" s="212"/>
      <c r="H31" s="212"/>
      <c r="I31" s="212"/>
      <c r="J31" s="212"/>
      <c r="K31" s="212"/>
      <c r="L31" s="212"/>
      <c r="M31" s="212"/>
      <c r="N31" s="20"/>
      <c r="O31" s="20"/>
      <c r="P31" s="20"/>
      <c r="Q31" s="20"/>
      <c r="R31" s="20"/>
      <c r="S31" s="20"/>
      <c r="T31" s="20"/>
      <c r="U31" s="20"/>
      <c r="V31" s="20"/>
      <c r="W31" s="20"/>
      <c r="X31" s="20"/>
      <c r="Y31" s="20"/>
      <c r="Z31" s="20"/>
      <c r="AA31" s="20"/>
      <c r="AB31" s="20"/>
      <c r="AC31" s="20"/>
      <c r="AD31" s="20"/>
      <c r="AE31" s="20"/>
    </row>
    <row r="32" spans="1:31" s="15" customFormat="1" ht="14.25" customHeight="1" x14ac:dyDescent="0.2">
      <c r="N32" s="20"/>
      <c r="O32" s="20"/>
      <c r="P32" s="20"/>
      <c r="Q32" s="20"/>
      <c r="R32" s="20"/>
      <c r="S32" s="20"/>
      <c r="T32" s="20"/>
      <c r="U32" s="20"/>
      <c r="V32" s="20"/>
      <c r="W32" s="20"/>
      <c r="X32" s="20"/>
      <c r="Y32" s="20"/>
      <c r="Z32" s="20"/>
      <c r="AA32" s="20"/>
      <c r="AB32" s="20"/>
      <c r="AC32" s="20"/>
      <c r="AD32" s="20"/>
      <c r="AE32" s="20"/>
    </row>
    <row r="33" spans="1:31" s="15" customFormat="1" ht="14.25" x14ac:dyDescent="0.2">
      <c r="A33" s="211" t="s">
        <v>1050</v>
      </c>
      <c r="B33" s="212"/>
      <c r="C33" s="212"/>
      <c r="D33" s="212"/>
      <c r="E33" s="212"/>
      <c r="F33" s="212"/>
      <c r="G33" s="212"/>
      <c r="H33" s="212"/>
      <c r="I33" s="212"/>
      <c r="J33" s="212"/>
      <c r="K33" s="212"/>
      <c r="L33" s="212"/>
      <c r="M33" s="212"/>
      <c r="N33" s="20"/>
      <c r="O33" s="20"/>
      <c r="P33" s="20"/>
      <c r="Q33" s="20"/>
      <c r="R33" s="20"/>
      <c r="S33" s="20"/>
      <c r="T33" s="20"/>
      <c r="U33" s="20"/>
      <c r="V33" s="20"/>
      <c r="W33" s="20"/>
      <c r="X33" s="20"/>
      <c r="Y33" s="20"/>
      <c r="Z33" s="20"/>
      <c r="AA33" s="20"/>
      <c r="AB33" s="20"/>
      <c r="AC33" s="20"/>
      <c r="AD33" s="20"/>
      <c r="AE33" s="20"/>
    </row>
    <row r="34" spans="1:31" s="15" customFormat="1" ht="14.25" customHeight="1" x14ac:dyDescent="0.2">
      <c r="A34" s="22"/>
      <c r="B34" s="22"/>
      <c r="C34" s="22"/>
      <c r="D34" s="22"/>
      <c r="E34" s="22"/>
      <c r="F34" s="22"/>
      <c r="G34" s="22"/>
      <c r="H34" s="22"/>
      <c r="I34" s="22"/>
      <c r="J34" s="22"/>
      <c r="K34" s="22"/>
      <c r="L34" s="20"/>
      <c r="M34" s="20"/>
      <c r="N34" s="20"/>
      <c r="O34" s="20"/>
      <c r="P34" s="20"/>
      <c r="Q34" s="20"/>
      <c r="R34" s="20"/>
      <c r="S34" s="20"/>
      <c r="T34" s="20"/>
      <c r="U34" s="20"/>
      <c r="V34" s="20"/>
      <c r="W34" s="20"/>
      <c r="X34" s="20"/>
      <c r="Y34" s="20"/>
      <c r="Z34" s="20"/>
      <c r="AA34" s="20"/>
      <c r="AB34" s="20"/>
      <c r="AC34" s="20"/>
      <c r="AD34" s="20"/>
      <c r="AE34" s="20"/>
    </row>
    <row r="35" spans="1:31" s="15" customFormat="1" ht="14.25" x14ac:dyDescent="0.2">
      <c r="A35" s="211" t="s">
        <v>965</v>
      </c>
      <c r="B35" s="212"/>
      <c r="C35" s="212"/>
      <c r="D35" s="212"/>
      <c r="E35" s="212"/>
      <c r="F35" s="212"/>
      <c r="G35" s="212"/>
      <c r="H35" s="212"/>
      <c r="I35" s="212"/>
      <c r="J35" s="212"/>
      <c r="K35" s="212"/>
      <c r="L35" s="20"/>
      <c r="M35" s="20"/>
      <c r="N35" s="20"/>
      <c r="O35" s="20"/>
      <c r="P35" s="20"/>
      <c r="Q35" s="20"/>
      <c r="R35" s="20"/>
      <c r="S35" s="20"/>
      <c r="T35" s="20"/>
      <c r="U35" s="20"/>
      <c r="V35" s="20"/>
      <c r="W35" s="20"/>
      <c r="X35" s="20"/>
      <c r="Y35" s="20"/>
      <c r="Z35" s="20"/>
      <c r="AA35" s="20"/>
      <c r="AB35" s="20"/>
      <c r="AC35" s="20"/>
      <c r="AD35" s="20"/>
      <c r="AE35" s="20"/>
    </row>
    <row r="36" spans="1:31" s="15" customFormat="1" ht="14.25" x14ac:dyDescent="0.2">
      <c r="A36" s="211" t="s">
        <v>966</v>
      </c>
      <c r="B36" s="212"/>
      <c r="C36" s="212"/>
      <c r="D36" s="212"/>
      <c r="E36" s="212"/>
      <c r="F36" s="212"/>
      <c r="G36" s="212"/>
      <c r="H36" s="212"/>
      <c r="I36" s="212"/>
      <c r="J36" s="212"/>
      <c r="K36" s="212"/>
      <c r="L36" s="212"/>
      <c r="M36" s="212"/>
      <c r="N36" s="20"/>
      <c r="O36" s="20"/>
      <c r="P36" s="20"/>
      <c r="Q36" s="20"/>
      <c r="R36" s="20"/>
      <c r="S36" s="20"/>
      <c r="T36" s="20"/>
      <c r="U36" s="20"/>
      <c r="V36" s="20"/>
      <c r="W36" s="20"/>
      <c r="X36" s="20"/>
      <c r="Y36" s="20"/>
      <c r="Z36" s="20"/>
      <c r="AA36" s="20"/>
      <c r="AB36" s="20"/>
      <c r="AC36" s="20"/>
      <c r="AD36" s="20"/>
      <c r="AE36" s="20"/>
    </row>
    <row r="37" spans="1:31" s="15" customFormat="1" ht="14.25" customHeight="1" x14ac:dyDescent="0.2">
      <c r="A37" s="22"/>
      <c r="B37" s="22"/>
      <c r="C37" s="22"/>
      <c r="D37" s="22"/>
      <c r="E37" s="22"/>
      <c r="F37" s="22"/>
      <c r="G37" s="22"/>
      <c r="H37" s="22"/>
      <c r="I37" s="22"/>
      <c r="J37" s="22"/>
      <c r="K37" s="22"/>
      <c r="L37" s="20"/>
      <c r="M37" s="20"/>
      <c r="N37" s="20"/>
      <c r="O37" s="20"/>
      <c r="P37" s="20"/>
      <c r="Q37" s="20"/>
      <c r="R37" s="20"/>
      <c r="S37" s="20"/>
      <c r="T37" s="20"/>
      <c r="U37" s="20"/>
      <c r="V37" s="20"/>
      <c r="W37" s="20"/>
      <c r="X37" s="20"/>
      <c r="Y37" s="20"/>
      <c r="Z37" s="20"/>
      <c r="AA37" s="20"/>
      <c r="AB37" s="20"/>
      <c r="AC37" s="20"/>
      <c r="AD37" s="20"/>
      <c r="AE37" s="20"/>
    </row>
    <row r="38" spans="1:31" s="15" customFormat="1" ht="14.25" x14ac:dyDescent="0.2">
      <c r="A38" s="211" t="s">
        <v>1005</v>
      </c>
      <c r="B38" s="212"/>
      <c r="C38" s="212"/>
      <c r="D38" s="212"/>
      <c r="E38" s="212"/>
      <c r="F38" s="213"/>
      <c r="G38" s="212"/>
      <c r="H38" s="213"/>
      <c r="I38" s="212"/>
      <c r="J38" s="213"/>
      <c r="K38" s="212"/>
      <c r="L38" s="213"/>
      <c r="M38" s="212"/>
      <c r="N38" s="212"/>
      <c r="O38" s="212"/>
      <c r="P38" s="20"/>
      <c r="Q38" s="20"/>
      <c r="R38" s="20"/>
      <c r="S38" s="20"/>
      <c r="T38" s="20"/>
      <c r="U38" s="20"/>
      <c r="V38" s="20"/>
      <c r="W38" s="20"/>
      <c r="X38" s="20"/>
      <c r="Y38" s="20"/>
      <c r="Z38" s="20"/>
      <c r="AA38" s="20"/>
      <c r="AB38" s="20"/>
      <c r="AC38" s="20"/>
      <c r="AD38" s="20"/>
      <c r="AE38" s="20"/>
    </row>
    <row r="39" spans="1:31" s="15" customFormat="1" ht="14.25" x14ac:dyDescent="0.2">
      <c r="A39" s="211" t="s">
        <v>1114</v>
      </c>
      <c r="B39" s="212"/>
      <c r="C39" s="212"/>
      <c r="D39" s="212"/>
      <c r="E39" s="212"/>
      <c r="F39" s="213"/>
      <c r="G39" s="212"/>
      <c r="H39" s="213"/>
      <c r="I39" s="212"/>
      <c r="J39" s="213"/>
      <c r="K39" s="212"/>
      <c r="L39" s="213"/>
      <c r="M39" s="212"/>
      <c r="N39" s="212"/>
      <c r="O39" s="212"/>
      <c r="P39" s="20"/>
      <c r="Q39" s="20"/>
      <c r="R39" s="20"/>
      <c r="S39" s="20"/>
      <c r="T39" s="20"/>
      <c r="U39" s="20"/>
      <c r="V39" s="20"/>
      <c r="W39" s="20"/>
      <c r="X39" s="20"/>
      <c r="Y39" s="20"/>
      <c r="Z39" s="20"/>
      <c r="AA39" s="20"/>
      <c r="AB39" s="20"/>
      <c r="AC39" s="20"/>
      <c r="AD39" s="20"/>
      <c r="AE39" s="20"/>
    </row>
    <row r="40" spans="1:31" s="15" customFormat="1" ht="14.25" customHeight="1" x14ac:dyDescent="0.2">
      <c r="A40" s="22"/>
      <c r="B40" s="22"/>
      <c r="C40" s="22"/>
      <c r="D40" s="22"/>
      <c r="E40" s="22"/>
      <c r="F40" s="22"/>
      <c r="G40" s="22"/>
      <c r="H40" s="22"/>
      <c r="I40" s="22"/>
      <c r="J40" s="22"/>
      <c r="K40" s="22"/>
      <c r="L40" s="20"/>
      <c r="M40" s="20"/>
      <c r="N40" s="20"/>
      <c r="O40" s="20"/>
      <c r="P40" s="20"/>
      <c r="Q40" s="20"/>
      <c r="R40" s="20"/>
      <c r="S40" s="20"/>
      <c r="T40" s="20"/>
      <c r="U40" s="20"/>
      <c r="V40" s="20"/>
      <c r="W40" s="20"/>
      <c r="X40" s="20"/>
      <c r="Y40" s="20"/>
      <c r="Z40" s="20"/>
      <c r="AA40" s="20"/>
      <c r="AB40" s="20"/>
      <c r="AC40" s="20"/>
      <c r="AD40" s="20"/>
      <c r="AE40" s="20"/>
    </row>
    <row r="41" spans="1:31" s="15" customFormat="1" ht="14.25" x14ac:dyDescent="0.2">
      <c r="A41" s="211" t="s">
        <v>1009</v>
      </c>
      <c r="B41" s="212"/>
      <c r="C41" s="212"/>
      <c r="D41" s="212"/>
      <c r="E41" s="212"/>
      <c r="F41" s="212"/>
      <c r="G41" s="212"/>
      <c r="H41" s="212"/>
      <c r="I41" s="212"/>
      <c r="J41" s="212"/>
      <c r="K41" s="212"/>
      <c r="L41" s="212"/>
      <c r="M41" s="212"/>
      <c r="N41" s="212"/>
      <c r="O41" s="212"/>
      <c r="P41" s="23"/>
      <c r="Q41" s="23"/>
      <c r="R41" s="23"/>
      <c r="S41" s="23"/>
      <c r="T41" s="23"/>
      <c r="U41" s="23"/>
      <c r="V41" s="23"/>
      <c r="W41" s="23"/>
      <c r="X41" s="23"/>
      <c r="Y41" s="23"/>
      <c r="Z41" s="23"/>
      <c r="AA41" s="23"/>
      <c r="AB41" s="23"/>
      <c r="AC41" s="23"/>
      <c r="AD41" s="23"/>
      <c r="AE41" s="23"/>
    </row>
    <row r="42" spans="1:31" s="15" customFormat="1" ht="14.25" customHeight="1" x14ac:dyDescent="0.2">
      <c r="A42" s="211" t="s">
        <v>1115</v>
      </c>
      <c r="B42" s="212"/>
      <c r="C42" s="212"/>
      <c r="D42" s="212"/>
      <c r="E42" s="212"/>
      <c r="F42" s="212"/>
      <c r="G42" s="212"/>
      <c r="H42" s="212"/>
      <c r="I42" s="212"/>
      <c r="J42" s="212"/>
      <c r="K42" s="212"/>
      <c r="L42" s="212"/>
      <c r="M42" s="212"/>
      <c r="N42" s="212"/>
      <c r="O42" s="212"/>
      <c r="P42" s="20"/>
      <c r="Q42" s="20"/>
      <c r="R42" s="20"/>
      <c r="S42" s="20"/>
      <c r="T42" s="20"/>
      <c r="U42" s="20"/>
      <c r="V42" s="20"/>
      <c r="W42" s="20"/>
      <c r="X42" s="20"/>
      <c r="Y42" s="20"/>
      <c r="Z42" s="20"/>
      <c r="AA42" s="20"/>
      <c r="AB42" s="20"/>
      <c r="AC42" s="20"/>
      <c r="AD42" s="20"/>
      <c r="AE42" s="20"/>
    </row>
    <row r="43" spans="1:31" s="15" customFormat="1" ht="14.25" customHeight="1" x14ac:dyDescent="0.2">
      <c r="A43" s="22"/>
      <c r="B43" s="22"/>
      <c r="C43" s="22"/>
      <c r="D43" s="22"/>
      <c r="E43" s="22"/>
      <c r="F43" s="22"/>
      <c r="G43" s="22"/>
      <c r="H43" s="22"/>
      <c r="I43" s="22"/>
      <c r="J43" s="22"/>
      <c r="K43" s="22"/>
      <c r="L43" s="24"/>
      <c r="M43" s="24"/>
      <c r="N43" s="24"/>
      <c r="O43" s="24"/>
      <c r="P43" s="24"/>
      <c r="Q43" s="24"/>
      <c r="R43" s="24"/>
      <c r="S43" s="24"/>
      <c r="T43" s="24"/>
      <c r="U43" s="24"/>
      <c r="V43" s="24"/>
      <c r="W43" s="24"/>
      <c r="X43" s="24"/>
      <c r="Y43" s="24"/>
      <c r="Z43" s="24"/>
      <c r="AA43" s="24"/>
      <c r="AB43" s="24"/>
      <c r="AC43" s="24"/>
      <c r="AD43" s="24"/>
      <c r="AE43" s="24"/>
    </row>
    <row r="44" spans="1:31" s="15" customFormat="1" ht="20.25" customHeight="1" x14ac:dyDescent="0.2">
      <c r="A44" s="211" t="s">
        <v>1093</v>
      </c>
      <c r="B44" s="212"/>
      <c r="C44" s="212"/>
      <c r="D44" s="212"/>
      <c r="E44" s="212"/>
      <c r="F44" s="212"/>
      <c r="G44" s="212"/>
      <c r="H44" s="212"/>
      <c r="I44" s="212"/>
      <c r="J44" s="212"/>
      <c r="K44" s="212"/>
      <c r="L44" s="212"/>
      <c r="M44" s="212"/>
      <c r="N44" s="212"/>
      <c r="O44" s="212"/>
      <c r="P44" s="212"/>
      <c r="Q44" s="212"/>
      <c r="R44" s="212"/>
      <c r="S44" s="212"/>
      <c r="T44" s="212"/>
      <c r="U44" s="212"/>
      <c r="V44" s="20"/>
      <c r="W44" s="20"/>
      <c r="X44" s="20"/>
      <c r="Y44" s="20"/>
      <c r="Z44" s="20"/>
      <c r="AA44" s="20"/>
      <c r="AB44" s="20"/>
      <c r="AC44" s="20"/>
      <c r="AD44" s="20"/>
      <c r="AE44" s="20"/>
    </row>
    <row r="45" spans="1:31" s="15" customFormat="1" ht="18.75" customHeight="1" x14ac:dyDescent="0.2">
      <c r="A45" s="209" t="s">
        <v>1116</v>
      </c>
      <c r="B45" s="210"/>
      <c r="C45" s="210"/>
      <c r="D45" s="210"/>
      <c r="E45" s="210"/>
      <c r="F45" s="210"/>
      <c r="G45" s="210"/>
      <c r="H45" s="210"/>
      <c r="I45" s="210"/>
      <c r="J45" s="210"/>
      <c r="K45" s="210"/>
      <c r="L45" s="210"/>
      <c r="M45" s="210"/>
      <c r="N45" s="210"/>
      <c r="O45" s="210"/>
      <c r="P45" s="20"/>
      <c r="Q45" s="20"/>
      <c r="R45" s="20"/>
      <c r="S45" s="20"/>
      <c r="T45" s="20"/>
      <c r="U45" s="20"/>
      <c r="V45" s="20"/>
      <c r="W45" s="20"/>
      <c r="X45" s="20"/>
      <c r="Y45" s="20"/>
      <c r="Z45" s="20"/>
      <c r="AA45" s="20"/>
      <c r="AB45" s="20"/>
      <c r="AC45" s="20"/>
      <c r="AD45" s="20"/>
      <c r="AE45" s="20"/>
    </row>
    <row r="46" spans="1:31" s="15" customFormat="1" ht="14.25" customHeight="1" x14ac:dyDescent="0.2">
      <c r="A46" s="160"/>
      <c r="B46" s="22"/>
      <c r="C46" s="22"/>
      <c r="D46" s="22"/>
      <c r="E46" s="22"/>
      <c r="F46" s="22"/>
      <c r="G46" s="22"/>
      <c r="H46" s="22"/>
      <c r="I46" s="22"/>
      <c r="J46" s="22"/>
      <c r="K46" s="22"/>
      <c r="L46" s="20"/>
      <c r="M46" s="20"/>
      <c r="N46" s="20"/>
      <c r="O46" s="20"/>
      <c r="P46" s="20"/>
      <c r="Q46" s="20"/>
      <c r="R46" s="20"/>
      <c r="S46" s="20"/>
      <c r="T46" s="20"/>
      <c r="U46" s="20"/>
      <c r="V46" s="20"/>
      <c r="W46" s="20"/>
      <c r="X46" s="20"/>
      <c r="Y46" s="20"/>
      <c r="Z46" s="20"/>
      <c r="AA46" s="20"/>
      <c r="AB46" s="20"/>
      <c r="AC46" s="20"/>
      <c r="AD46" s="20"/>
      <c r="AE46" s="20"/>
    </row>
    <row r="47" spans="1:31" s="15" customFormat="1" ht="14.25" x14ac:dyDescent="0.2">
      <c r="A47" s="211" t="s">
        <v>969</v>
      </c>
      <c r="B47" s="212"/>
      <c r="C47" s="212"/>
      <c r="D47" s="212"/>
      <c r="E47" s="212"/>
      <c r="F47" s="213"/>
      <c r="G47" s="212"/>
      <c r="H47" s="213"/>
      <c r="I47" s="212"/>
      <c r="J47" s="213"/>
      <c r="K47" s="212"/>
      <c r="L47" s="213"/>
      <c r="M47" s="212"/>
      <c r="N47" s="212"/>
      <c r="O47" s="212"/>
      <c r="P47" s="20"/>
      <c r="Q47" s="20"/>
      <c r="R47" s="20"/>
      <c r="S47" s="20"/>
      <c r="T47" s="20"/>
      <c r="U47" s="20"/>
      <c r="V47" s="20"/>
      <c r="W47" s="20"/>
      <c r="X47" s="20"/>
      <c r="Y47" s="20"/>
      <c r="Z47" s="20"/>
      <c r="AA47" s="20"/>
      <c r="AB47" s="20"/>
      <c r="AC47" s="20"/>
      <c r="AD47" s="20"/>
      <c r="AE47" s="20"/>
    </row>
    <row r="48" spans="1:31" s="15" customFormat="1" ht="14.25" customHeight="1" x14ac:dyDescent="0.2">
      <c r="A48" s="209" t="s">
        <v>970</v>
      </c>
      <c r="B48" s="210"/>
      <c r="C48" s="210"/>
      <c r="D48" s="210"/>
      <c r="E48" s="210"/>
      <c r="F48" s="210"/>
      <c r="G48" s="210"/>
      <c r="H48" s="210"/>
      <c r="I48" s="210"/>
      <c r="J48" s="210"/>
      <c r="K48" s="210"/>
      <c r="L48" s="210"/>
      <c r="M48" s="210"/>
      <c r="N48" s="210"/>
      <c r="O48" s="210"/>
      <c r="P48" s="20"/>
      <c r="Q48" s="20"/>
      <c r="R48" s="20"/>
      <c r="S48" s="20"/>
      <c r="T48" s="20"/>
      <c r="U48" s="20"/>
      <c r="V48" s="20"/>
      <c r="W48" s="20"/>
      <c r="X48" s="20"/>
      <c r="Y48" s="20"/>
      <c r="Z48" s="20"/>
      <c r="AA48" s="20"/>
      <c r="AB48" s="20"/>
      <c r="AC48" s="20"/>
      <c r="AD48" s="20"/>
      <c r="AE48" s="20"/>
    </row>
    <row r="49" spans="1:31" s="15" customFormat="1" ht="14.25" x14ac:dyDescent="0.2">
      <c r="A49" s="211"/>
      <c r="B49" s="212"/>
      <c r="C49" s="212"/>
      <c r="D49" s="212"/>
      <c r="E49" s="212"/>
      <c r="F49" s="213"/>
      <c r="G49" s="212"/>
      <c r="H49" s="213"/>
      <c r="I49" s="212"/>
      <c r="J49" s="213"/>
      <c r="K49" s="212"/>
      <c r="L49" s="213"/>
      <c r="M49" s="212"/>
      <c r="N49" s="212"/>
      <c r="O49" s="212"/>
      <c r="P49" s="20"/>
      <c r="Q49" s="20"/>
      <c r="R49" s="20"/>
      <c r="S49" s="20"/>
      <c r="T49" s="20"/>
      <c r="U49" s="20"/>
      <c r="V49" s="20"/>
      <c r="W49" s="20"/>
      <c r="X49" s="20"/>
      <c r="Y49" s="20"/>
      <c r="Z49" s="20"/>
      <c r="AA49" s="20"/>
      <c r="AB49" s="20"/>
      <c r="AC49" s="20"/>
      <c r="AD49" s="20"/>
      <c r="AE49" s="20"/>
    </row>
    <row r="50" spans="1:31" s="15" customFormat="1" ht="14.25" x14ac:dyDescent="0.2">
      <c r="A50" s="211" t="s">
        <v>879</v>
      </c>
      <c r="B50" s="212"/>
      <c r="C50" s="212"/>
      <c r="D50" s="212"/>
      <c r="E50" s="212"/>
      <c r="F50" s="213"/>
      <c r="G50" s="212"/>
      <c r="H50" s="213"/>
      <c r="I50" s="212"/>
      <c r="J50" s="213"/>
      <c r="K50" s="212"/>
      <c r="L50" s="213"/>
      <c r="M50" s="212"/>
      <c r="N50" s="212"/>
      <c r="O50" s="212"/>
      <c r="P50" s="20"/>
      <c r="Q50" s="20"/>
      <c r="R50" s="20"/>
      <c r="S50" s="20"/>
      <c r="T50" s="20"/>
      <c r="U50" s="20"/>
      <c r="V50" s="20"/>
      <c r="W50" s="20"/>
      <c r="X50" s="20"/>
      <c r="Y50" s="20"/>
      <c r="Z50" s="20"/>
      <c r="AA50" s="20"/>
      <c r="AB50" s="20"/>
      <c r="AC50" s="20"/>
      <c r="AD50" s="20"/>
      <c r="AE50" s="20"/>
    </row>
    <row r="51" spans="1:31" s="15" customFormat="1" ht="14.25" x14ac:dyDescent="0.2">
      <c r="A51" s="211" t="s">
        <v>971</v>
      </c>
      <c r="B51" s="212"/>
      <c r="C51" s="212"/>
      <c r="D51" s="212"/>
      <c r="E51" s="212"/>
      <c r="F51" s="213"/>
      <c r="G51" s="212"/>
      <c r="H51" s="213"/>
      <c r="I51" s="212"/>
      <c r="J51" s="213"/>
      <c r="K51" s="212"/>
      <c r="L51" s="213"/>
      <c r="M51" s="212"/>
      <c r="N51" s="212"/>
      <c r="O51" s="212"/>
      <c r="P51" s="20"/>
      <c r="Q51" s="20"/>
      <c r="R51" s="20"/>
      <c r="S51" s="20"/>
      <c r="T51" s="20"/>
      <c r="U51" s="20"/>
      <c r="V51" s="20"/>
      <c r="W51" s="20"/>
      <c r="X51" s="20"/>
      <c r="Y51" s="20"/>
      <c r="Z51" s="20"/>
      <c r="AA51" s="20"/>
      <c r="AB51" s="20"/>
      <c r="AC51" s="20"/>
      <c r="AD51" s="20"/>
      <c r="AE51" s="20"/>
    </row>
    <row r="52" spans="1:31" s="15" customFormat="1" ht="14.25" customHeight="1" x14ac:dyDescent="0.2">
      <c r="A52" s="22"/>
      <c r="B52" s="22"/>
      <c r="C52" s="22"/>
      <c r="D52" s="22"/>
      <c r="E52" s="22"/>
      <c r="F52" s="22"/>
      <c r="G52" s="22"/>
      <c r="H52" s="22"/>
      <c r="I52" s="22"/>
      <c r="J52" s="22"/>
      <c r="K52" s="22"/>
      <c r="L52" s="20"/>
      <c r="M52" s="20"/>
      <c r="N52" s="20"/>
      <c r="O52" s="20"/>
      <c r="P52" s="20"/>
      <c r="Q52" s="20"/>
      <c r="R52" s="20"/>
      <c r="S52" s="20"/>
      <c r="T52" s="20"/>
      <c r="U52" s="20"/>
      <c r="V52" s="20"/>
      <c r="W52" s="20"/>
      <c r="X52" s="20"/>
      <c r="Y52" s="20"/>
      <c r="Z52" s="20"/>
      <c r="AA52" s="20"/>
      <c r="AB52" s="20"/>
      <c r="AC52" s="20"/>
      <c r="AD52" s="20"/>
      <c r="AE52" s="20"/>
    </row>
    <row r="53" spans="1:31" s="15" customFormat="1" ht="14.25" x14ac:dyDescent="0.2">
      <c r="A53" s="209" t="s">
        <v>1019</v>
      </c>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row>
    <row r="54" spans="1:31" s="15" customFormat="1" ht="14.25" customHeight="1" x14ac:dyDescent="0.2">
      <c r="A54" s="22"/>
      <c r="B54" s="22"/>
      <c r="C54" s="22"/>
      <c r="D54" s="22"/>
      <c r="E54" s="22"/>
      <c r="F54" s="22"/>
      <c r="G54" s="22"/>
      <c r="H54" s="22"/>
      <c r="I54" s="22"/>
      <c r="J54" s="22"/>
      <c r="K54" s="22"/>
      <c r="L54" s="20"/>
      <c r="M54" s="20"/>
      <c r="N54" s="20"/>
      <c r="O54" s="20"/>
      <c r="P54" s="20"/>
      <c r="Q54" s="20"/>
      <c r="R54" s="20"/>
      <c r="S54" s="20"/>
      <c r="T54" s="20"/>
      <c r="U54" s="20"/>
      <c r="V54" s="20"/>
      <c r="W54" s="20"/>
      <c r="X54" s="20"/>
      <c r="Y54" s="20"/>
      <c r="Z54" s="20"/>
      <c r="AA54" s="20"/>
      <c r="AB54" s="20"/>
      <c r="AC54" s="20"/>
      <c r="AD54" s="20"/>
      <c r="AE54" s="20"/>
    </row>
    <row r="55" spans="1:31" s="15" customFormat="1" ht="14.25" x14ac:dyDescent="0.2">
      <c r="A55" s="209" t="s">
        <v>1022</v>
      </c>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row>
    <row r="56" spans="1:31" s="15" customFormat="1" ht="14.25" customHeight="1" x14ac:dyDescent="0.2">
      <c r="A56" s="22"/>
      <c r="B56" s="22"/>
      <c r="C56" s="22"/>
      <c r="D56" s="22"/>
      <c r="E56" s="22"/>
      <c r="F56" s="22"/>
      <c r="G56" s="22"/>
      <c r="H56" s="22"/>
      <c r="I56" s="22"/>
      <c r="J56" s="22"/>
      <c r="K56" s="22"/>
      <c r="L56" s="20"/>
      <c r="M56" s="20"/>
      <c r="N56" s="20"/>
      <c r="O56" s="20"/>
      <c r="P56" s="20"/>
      <c r="Q56" s="20"/>
      <c r="R56" s="20"/>
      <c r="S56" s="20"/>
      <c r="T56" s="20"/>
      <c r="U56" s="20"/>
      <c r="V56" s="20"/>
      <c r="W56" s="20"/>
      <c r="X56" s="20"/>
      <c r="Y56" s="20"/>
      <c r="Z56" s="20"/>
      <c r="AA56" s="20"/>
      <c r="AB56" s="20"/>
      <c r="AC56" s="20"/>
      <c r="AD56" s="20"/>
      <c r="AE56" s="20"/>
    </row>
    <row r="57" spans="1:31" s="15" customFormat="1" ht="14.25" x14ac:dyDescent="0.2">
      <c r="A57" s="209" t="s">
        <v>1025</v>
      </c>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row>
    <row r="58" spans="1:31" s="15" customFormat="1" ht="14.25" customHeight="1" x14ac:dyDescent="0.2">
      <c r="A58" s="22"/>
      <c r="B58" s="22"/>
      <c r="C58" s="22"/>
      <c r="D58" s="22"/>
      <c r="E58" s="22"/>
      <c r="F58" s="22"/>
      <c r="G58" s="22"/>
      <c r="H58" s="22"/>
      <c r="I58" s="22"/>
      <c r="J58" s="22"/>
      <c r="K58" s="22"/>
      <c r="L58" s="20"/>
      <c r="M58" s="20"/>
      <c r="N58" s="20"/>
      <c r="O58" s="20"/>
      <c r="P58" s="20"/>
      <c r="Q58" s="20"/>
      <c r="R58" s="20"/>
      <c r="S58" s="20"/>
      <c r="T58" s="20"/>
      <c r="U58" s="20"/>
      <c r="V58" s="20"/>
      <c r="W58" s="20"/>
      <c r="X58" s="20"/>
      <c r="Y58" s="20"/>
      <c r="Z58" s="20"/>
      <c r="AA58" s="20"/>
      <c r="AB58" s="20"/>
      <c r="AC58" s="20"/>
      <c r="AD58" s="20"/>
      <c r="AE58" s="20"/>
    </row>
    <row r="59" spans="1:31" s="15" customFormat="1" ht="14.25" x14ac:dyDescent="0.2">
      <c r="A59" s="209" t="s">
        <v>1028</v>
      </c>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row>
    <row r="60" spans="1:31" s="15" customFormat="1" ht="14.25" customHeight="1" x14ac:dyDescent="0.2">
      <c r="A60" s="22"/>
      <c r="B60" s="22"/>
      <c r="C60" s="22"/>
      <c r="D60" s="22"/>
      <c r="E60" s="22"/>
      <c r="F60" s="22"/>
      <c r="G60" s="22"/>
      <c r="H60" s="22"/>
      <c r="I60" s="22"/>
      <c r="J60" s="22"/>
      <c r="K60" s="22"/>
      <c r="L60" s="20"/>
      <c r="M60" s="20"/>
      <c r="N60" s="20"/>
      <c r="O60" s="20"/>
      <c r="P60" s="20"/>
      <c r="Q60" s="20"/>
      <c r="R60" s="20"/>
      <c r="S60" s="20"/>
      <c r="T60" s="20"/>
      <c r="U60" s="20"/>
      <c r="V60" s="20"/>
      <c r="W60" s="20"/>
      <c r="X60" s="20"/>
      <c r="Y60" s="20"/>
      <c r="Z60" s="20"/>
      <c r="AA60" s="20"/>
      <c r="AB60" s="20"/>
      <c r="AC60" s="20"/>
      <c r="AD60" s="20"/>
      <c r="AE60" s="20"/>
    </row>
    <row r="61" spans="1:31" s="15" customFormat="1" ht="14.25" x14ac:dyDescent="0.2">
      <c r="A61" s="209" t="s">
        <v>1031</v>
      </c>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row>
    <row r="62" spans="1:31" s="15" customFormat="1" ht="14.25" customHeight="1" x14ac:dyDescent="0.2">
      <c r="A62" s="19"/>
      <c r="B62" s="19"/>
      <c r="C62" s="19"/>
      <c r="D62" s="19"/>
      <c r="E62" s="19"/>
      <c r="F62" s="19"/>
      <c r="G62" s="19"/>
      <c r="H62" s="19"/>
      <c r="I62" s="19"/>
      <c r="J62" s="19"/>
      <c r="K62" s="19"/>
      <c r="L62" s="13"/>
      <c r="M62" s="13"/>
      <c r="N62" s="13"/>
      <c r="O62" s="13"/>
      <c r="P62" s="13"/>
      <c r="Q62" s="13"/>
      <c r="R62" s="13"/>
      <c r="S62" s="13"/>
      <c r="T62" s="13"/>
      <c r="U62" s="13"/>
      <c r="V62" s="13"/>
      <c r="W62" s="13"/>
      <c r="X62" s="13"/>
      <c r="Y62" s="13"/>
      <c r="Z62" s="13"/>
      <c r="AA62" s="13"/>
      <c r="AB62" s="13"/>
      <c r="AC62" s="13"/>
      <c r="AD62" s="13"/>
      <c r="AE62" s="13"/>
    </row>
    <row r="66" spans="1:31" ht="14.25" x14ac:dyDescent="0.2">
      <c r="A66" s="16"/>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row>
  </sheetData>
  <mergeCells count="38">
    <mergeCell ref="A3:H3"/>
    <mergeCell ref="A24:K24"/>
    <mergeCell ref="A8:I8"/>
    <mergeCell ref="A9:I9"/>
    <mergeCell ref="A11:I11"/>
    <mergeCell ref="A12:I12"/>
    <mergeCell ref="A14:K14"/>
    <mergeCell ref="A15:K15"/>
    <mergeCell ref="A16:J16"/>
    <mergeCell ref="A18:K18"/>
    <mergeCell ref="A19:K19"/>
    <mergeCell ref="A21:AE21"/>
    <mergeCell ref="A22:K22"/>
    <mergeCell ref="A4:H4"/>
    <mergeCell ref="A42:O42"/>
    <mergeCell ref="A25:K25"/>
    <mergeCell ref="A27:AA27"/>
    <mergeCell ref="A29:M29"/>
    <mergeCell ref="A31:M31"/>
    <mergeCell ref="A33:M33"/>
    <mergeCell ref="A35:K35"/>
    <mergeCell ref="A36:M36"/>
    <mergeCell ref="A38:O38"/>
    <mergeCell ref="A39:O39"/>
    <mergeCell ref="A41:O41"/>
    <mergeCell ref="A30:N30"/>
    <mergeCell ref="A61:AE61"/>
    <mergeCell ref="A44:U44"/>
    <mergeCell ref="A45:O45"/>
    <mergeCell ref="A47:O47"/>
    <mergeCell ref="A48:O48"/>
    <mergeCell ref="A59:AE59"/>
    <mergeCell ref="A49:O49"/>
    <mergeCell ref="A50:O50"/>
    <mergeCell ref="A51:O51"/>
    <mergeCell ref="A53:AE53"/>
    <mergeCell ref="A55:AE55"/>
    <mergeCell ref="A57:AE57"/>
  </mergeCells>
  <hyperlinks>
    <hyperlink ref="A8:A11" location="'1'!A1" display="TABLE 1 ADMISSIONS BY AGE AND SEX, 2010 - 2012"/>
    <hyperlink ref="A14:A15" location="'2'!A1" display="TABLE 2 ADMISSIONS BY AGE (&lt;1 YEAR) AND SEX, 2010 - 2012"/>
    <hyperlink ref="A50:A51" location="'17'!A1" display="TABLE 17 ADMISSIONS BY PRIMARY DIAGNOSTIC GROUP AND AGE (16+), 2010 - 2012"/>
    <hyperlink ref="A8:K8" location="'1'!A1" display="TABLE 1 ADMISSIONS BY AGE AND SEX, 2013 - 2015"/>
    <hyperlink ref="A11:K11" location="'2'!A1" display="TABLE 2 ADMISSIONS BY AGE (&lt;1 YEAR) AND SEX, 2013 - 2015"/>
    <hyperlink ref="A14:K14" location="'3'!A1" display="TABLE 3 ADMISSIONS BY AGE, BY HEALTH ORGANISATION, 2013 - 2015"/>
    <hyperlink ref="A12:K12" location="'2'!A1" display="FIGURE 2 ADMISSIONS BY AGE (&lt;1 YEAR) AND SEX, 2013 - 2015"/>
    <hyperlink ref="A15:K15" location="'4'!A1" display="TABLE 4 ADMISSIONS BY AGE (&lt;1) BY HEALTH ORGANISATION,  2013 - 2015"/>
    <hyperlink ref="A18:A19" location="'6'!A1" display="TABLE 6 ADMISSIONS BY MONTH AND AGE, 2013-2015"/>
    <hyperlink ref="A21:A22" location="'7'!A1" display="TABLE 7 ADMISSIONS BY MONTH AND PRIMARY DIAGNOSTIC GROUP, 2013- 2015"/>
    <hyperlink ref="A24:A25" location="'8'!A1" display="TABLE 8 RESPIRATORY ADMISSIONS BY MONTH AND AGE,  2013 - 2015"/>
    <hyperlink ref="A27" location="'9'!A1" display="TABLE 9 ADMISSIONS BY MONTH, BY HEALTH ORGANISATION, 2013 - 2015"/>
    <hyperlink ref="A29" location="'10'!A1" display="TABLE 10 ADMISSIONS BY COUNTRY / NHS COMMISSIONING REGION (NHSCR) AND YEAR,  2013 - 2015"/>
    <hyperlink ref="A33" location="'11'!A1" display="TABLE 11 ADMISSIONS BY PREDICTED MORTALITY RISK GROUP, BY HEALTH ORGANISATION, 2013 - 2015"/>
    <hyperlink ref="A35" location="'12'!A1" display="TABLE 12 ADMISSIONS BY ADMISSION TYPE AND AGE, 2013 - 2015"/>
    <hyperlink ref="A36" location="'12'!A1" display="FIGURE 12 ADMISSIONS BY ADMISSION TYPE AND AGE, 2013 - 2015"/>
    <hyperlink ref="A38:A39" location="'13'!A1" display="TABLE 13 ADMISSIONS BY ADMISSION TYPE, BY HEALTH ORGANISATION, 2013 - 2015"/>
    <hyperlink ref="A41:A42" location="'14'!A1" display="TABLE 14 ADMISSIONS BY SOURCE OF ADMISSION (ADMISSION TYPE UNPLANNED - OTHER), BY HEALTH ORGANISATION, 2013 - 2015"/>
    <hyperlink ref="A44:A45" location="'15'!A1" display="TABLE 15 ADMISSIONS BY CARE AREA ADMITTED FROM (ADMISSION TYPE UNPLANNED-OTHER; ADMITTED FROM HOSPITAL), BY HEALTH ORGANISATION, 2013 - 2015"/>
    <hyperlink ref="A47:A48" location="'16'!A1" display="TABLE 16 ADMISSIONS BY PRIMARY DIAGNOSTIC GROUP AND AGE, 2013 - 2015"/>
    <hyperlink ref="A16:J16" location="'5'!A1" display="TABLE 5 ADMISSIONS BY AGE (16+ YEARS) BY HEALTH ORGANISATION, 2016 - 2018"/>
    <hyperlink ref="A53:AE53" location="'18'!A1" display="TABLE 18 ADMISSIONS BY PRIMARY DIAGNOSTIC GROUP BY HEALTH ORGANISATION, 2016 - 2018"/>
    <hyperlink ref="A55:AE55" location="'19'!A1" display="TABLE 19 ADMISSIONS BY PRIMARY DIAGNOSTIC GROUP (PLANNED - FOLLOWING SURGERY), BY HEALTH ORGANISATION, 2016 - 2018"/>
    <hyperlink ref="A57:AE57" location="'20'!A1" display="TABLE 20 ADMISSIONS BY PRIMARY DIAGNOSTIC GROUP (UNPLANNED - FOLLOWING SURGERY), BY HEALTH ORGANISATION, 2016 - 2018"/>
    <hyperlink ref="A59:AE59" location="'21'!A1" display="TABLE 21 ADMISSIONS BY PRIMARY DIAGNOSTIC GROUP (PLANNED - OTHER), BY HEALTH ORGANISATION, 2015 - 2017"/>
    <hyperlink ref="A61:AE61" location="'22'!A1" display="TABLE 22 ADMISSIONS BY PRIMARY DIAGNOSTIC GROUP (UNPLANNED - OTHER), BY HEALTH ORGANISATION, 2016 - 2018"/>
    <hyperlink ref="A9:I9" location="'1'!A34" display="FIGURE 1 ADMISSIONS BY AGE AND SEX, 2016 - 2018"/>
    <hyperlink ref="A12:I12" location="'2'!A30" display="FIGURE 2 ADMISSIONS BY AGE (&lt;1 YEAR) AND SEX, 2016 - 2018"/>
    <hyperlink ref="A22:AE22" location="'7'!A61" display="FIGURE 7 ADMISSIONS BY MONTH AND PRIMARY DIAGNOSTIC GROUP, 2016 - 2018"/>
    <hyperlink ref="A25:K25" location="'8'!A58" display="FIGURE 8 RESPIRATORY ADMISSIONS BY MONTH AND AGE, 2016 - 2018"/>
    <hyperlink ref="A30:I30" location="'10b'!A1" display="TABLE 10b ADMISSIONS BY COUNTRY OF ADMISSION AND YEAR, 2016 - 2018"/>
    <hyperlink ref="A36:K36" location="'12'!A19" display="FIGURE 12 ADMISSIONS BY ADMISSION TYPE AND AGE, 2016 - 2018"/>
    <hyperlink ref="A39:O39" location="'13'!A121" display="FIGURE 13 ADMISSIONS BY ADMISSION TYPE, BY HEALTH ORGANISATION, 2016 - 2018"/>
    <hyperlink ref="A42:O42" location="'Fig14'!A120" display="FIGURE 14 ADMISSIONS BY SOURCE OF ADMISSION (ADMISSION TYPE UNPLANNED - OTHER), BY HEALTH ORGANISATION"/>
    <hyperlink ref="A45:U45" location="'15'!A120" display="FIGURE 15 ADMISSIONS BY CARE AREA ADMITTED FROM (ADMISSION TYPE UNPLANNED - OTHER; ADMITTED FROM HOSPITAL), BY HEALTH ORGANISATION, 2016 - 2018"/>
    <hyperlink ref="A48:K48" location="'16'!A28" display="FIGURE 16 ADMISSIONS BY PRIMARY DIAGNOSTIC GROUP, 2016 - 2018"/>
    <hyperlink ref="A51:I51" location="'17'!A28" display="FIGURE 17 ADMISSIONS BY PRIMARY DIAGNOSTIC GROUP AND AGE (16+ YEARS), 2016 - 2018"/>
    <hyperlink ref="A31:M31" location="'10c'!A1" display="TABLE 10c ADMISSIONS BY COUNTRY OF ADMISSION AND COUNTRY OF RESIDENCE, 2017 - 2019"/>
    <hyperlink ref="A45:O45" location="'Fig15'!A120" display="FIGURE 15 ADMISSIONS BY CARE AREA ADMITTED FROM (ADMISSION TYPE UNPLANNED - OTHER; ADMITTED FROM HOSPITAL), BY HEALTH ORGANISATION"/>
    <hyperlink ref="A48:O48" location="'Fig16'!A28" display="FIGURE 16 ADMISSIONS BY PRIMARY DIAGNOSTIC GROUP, 2017 - 2019"/>
  </hyperlinks>
  <pageMargins left="0.70866141732283472" right="0.70866141732283472" top="0.74803149606299213" bottom="0.74803149606299213" header="0.31496062992125984" footer="0.31496062992125984"/>
  <pageSetup paperSize="9" scale="5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C113"/>
  <sheetViews>
    <sheetView showGridLines="0" showRowColHeaders="0" zoomScaleNormal="100" workbookViewId="0">
      <selection sqref="A1:AA1"/>
    </sheetView>
  </sheetViews>
  <sheetFormatPr defaultColWidth="8.7109375" defaultRowHeight="12.75" x14ac:dyDescent="0.2"/>
  <cols>
    <col min="1" max="1" width="9.28515625" style="2" bestFit="1" customWidth="1"/>
    <col min="2" max="2" width="16.85546875" style="2" customWidth="1"/>
    <col min="3" max="3" width="12.28515625" style="2" customWidth="1"/>
    <col min="4" max="4" width="15.7109375" style="2" customWidth="1"/>
    <col min="5" max="5" width="13.28515625" style="2" customWidth="1"/>
    <col min="6" max="6" width="16.7109375" style="2" customWidth="1"/>
    <col min="7" max="7" width="11.140625" style="2" bestFit="1" customWidth="1"/>
    <col min="8" max="8" width="14.5703125" style="2" customWidth="1"/>
    <col min="9" max="9" width="9.7109375" style="2" bestFit="1" customWidth="1"/>
    <col min="10" max="10" width="13.140625" style="2" bestFit="1" customWidth="1"/>
    <col min="11" max="11" width="9.28515625" style="2" bestFit="1" customWidth="1"/>
    <col min="12" max="12" width="12.7109375" style="2" bestFit="1" customWidth="1"/>
    <col min="13" max="13" width="9.5703125" style="2" bestFit="1" customWidth="1"/>
    <col min="14" max="14" width="13" style="2" bestFit="1" customWidth="1"/>
    <col min="15" max="15" width="9" style="2" bestFit="1" customWidth="1"/>
    <col min="16" max="16" width="12.42578125" style="2" bestFit="1" customWidth="1"/>
    <col min="17" max="17" width="11.5703125" style="2" bestFit="1" customWidth="1"/>
    <col min="18" max="18" width="15" style="2" bestFit="1" customWidth="1"/>
    <col min="19" max="19" width="14.85546875" style="2" bestFit="1" customWidth="1"/>
    <col min="20" max="20" width="16.5703125" style="2" customWidth="1"/>
    <col min="21" max="21" width="12.7109375" style="2" bestFit="1" customWidth="1"/>
    <col min="22" max="22" width="16.140625" style="2" bestFit="1" customWidth="1"/>
    <col min="23" max="23" width="14.42578125" style="2" bestFit="1" customWidth="1"/>
    <col min="24" max="24" width="18" style="2" bestFit="1" customWidth="1"/>
    <col min="25" max="25" width="14.28515625" style="2" customWidth="1"/>
    <col min="26" max="26" width="17.85546875" style="2" bestFit="1" customWidth="1"/>
    <col min="27" max="27" width="10" style="2" customWidth="1"/>
    <col min="28" max="28" width="13.42578125" style="2" bestFit="1" customWidth="1"/>
    <col min="29" max="29" width="1.85546875" style="2" customWidth="1"/>
    <col min="30" max="30" width="3" style="2" customWidth="1"/>
    <col min="31" max="33" width="3.140625" style="2" customWidth="1"/>
    <col min="34" max="34" width="3" style="2" customWidth="1"/>
    <col min="35" max="35" width="2.85546875" style="2" customWidth="1"/>
    <col min="36" max="36" width="11.140625" style="2" customWidth="1"/>
    <col min="37" max="37" width="16.140625" style="2" customWidth="1"/>
    <col min="38" max="38" width="14.42578125" style="2" customWidth="1"/>
    <col min="39" max="39" width="15.28515625" style="2" customWidth="1"/>
    <col min="40" max="40" width="11" style="2" customWidth="1"/>
    <col min="41" max="41" width="11.5703125" style="2" customWidth="1"/>
    <col min="42" max="42" width="11" style="2" customWidth="1"/>
    <col min="43" max="43" width="13.5703125" style="2" customWidth="1"/>
    <col min="44" max="44" width="16.85546875" style="2" customWidth="1"/>
    <col min="45" max="45" width="14.5703125" style="2" customWidth="1"/>
    <col min="46" max="46" width="16.28515625" style="2" customWidth="1"/>
    <col min="47" max="47" width="16.140625" style="2" customWidth="1"/>
    <col min="48" max="48" width="14.42578125" style="2" customWidth="1"/>
    <col min="49" max="49" width="15.28515625" style="2" customWidth="1"/>
    <col min="50" max="50" width="12.85546875" style="2" customWidth="1"/>
    <col min="51" max="51" width="11.42578125" style="2" customWidth="1"/>
    <col min="52" max="52" width="11" style="2" customWidth="1"/>
    <col min="53" max="53" width="11.5703125" style="2" customWidth="1"/>
    <col min="54" max="54" width="11" style="2" customWidth="1"/>
    <col min="55" max="55" width="13.5703125" style="2" customWidth="1"/>
    <col min="56" max="56" width="16.85546875" style="2" customWidth="1"/>
    <col min="57" max="57" width="14.5703125" style="2" customWidth="1"/>
    <col min="58" max="58" width="16.28515625" style="2" customWidth="1"/>
    <col min="59" max="59" width="16.140625" style="2" customWidth="1"/>
    <col min="60" max="60" width="19.42578125" style="2" customWidth="1"/>
    <col min="61" max="61" width="20.28515625" style="2" customWidth="1"/>
    <col min="62" max="62" width="17.85546875" style="2" customWidth="1"/>
    <col min="63" max="63" width="16.42578125" style="2" customWidth="1"/>
    <col min="64" max="64" width="16" style="2" customWidth="1"/>
    <col min="65" max="65" width="16.5703125" style="2" customWidth="1"/>
    <col min="66" max="66" width="16" style="2" customWidth="1"/>
    <col min="67" max="67" width="18.5703125" style="2" customWidth="1"/>
    <col min="68" max="68" width="21.85546875" style="2" customWidth="1"/>
    <col min="69" max="69" width="19.5703125" style="2" customWidth="1"/>
    <col min="70" max="70" width="21.42578125" style="2" customWidth="1"/>
    <col min="71" max="71" width="21.28515625" style="2" bestFit="1" customWidth="1"/>
    <col min="72" max="16384" width="8.7109375" style="2"/>
  </cols>
  <sheetData>
    <row r="1" spans="1:29" ht="22.5" customHeight="1" x14ac:dyDescent="0.2">
      <c r="A1" s="216" t="s">
        <v>996</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52"/>
      <c r="AC1" s="7"/>
    </row>
    <row r="2" spans="1:29" ht="18" customHeight="1" x14ac:dyDescent="0.2">
      <c r="A2" s="217" t="s">
        <v>994</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row>
    <row r="3" spans="1:29" ht="25.5" customHeight="1" x14ac:dyDescent="0.2">
      <c r="A3" s="217" t="s">
        <v>1049</v>
      </c>
      <c r="B3" s="217"/>
      <c r="C3" s="217"/>
      <c r="D3" s="217"/>
      <c r="E3" s="217"/>
      <c r="F3" s="217"/>
      <c r="G3" s="217"/>
      <c r="H3" s="217"/>
      <c r="I3" s="217"/>
      <c r="J3" s="129"/>
      <c r="K3" s="129"/>
      <c r="L3" s="129"/>
      <c r="M3" s="129"/>
      <c r="N3" s="129"/>
      <c r="O3" s="129"/>
      <c r="P3" s="129"/>
      <c r="Q3" s="129"/>
      <c r="R3" s="129"/>
      <c r="S3" s="129"/>
      <c r="T3" s="129"/>
      <c r="U3" s="129"/>
      <c r="V3" s="129"/>
      <c r="W3" s="129"/>
      <c r="X3" s="129"/>
      <c r="Y3" s="129"/>
      <c r="Z3" s="129"/>
      <c r="AA3" s="129"/>
      <c r="AB3" s="53"/>
      <c r="AC3" s="25"/>
    </row>
    <row r="4" spans="1:29" ht="43.5" customHeight="1" x14ac:dyDescent="0.2">
      <c r="A4" s="235" t="s">
        <v>995</v>
      </c>
      <c r="B4" s="235"/>
      <c r="C4" s="235"/>
      <c r="D4" s="235"/>
      <c r="E4" s="235"/>
      <c r="F4" s="235"/>
      <c r="G4" s="235"/>
      <c r="H4" s="235"/>
      <c r="I4" s="235"/>
      <c r="J4" s="129"/>
      <c r="K4" s="129"/>
      <c r="L4" s="129"/>
      <c r="M4" s="90"/>
      <c r="N4" s="90"/>
      <c r="O4" s="90"/>
      <c r="P4" s="90"/>
      <c r="Q4" s="90"/>
      <c r="R4" s="90"/>
      <c r="S4" s="90"/>
      <c r="T4" s="90"/>
      <c r="U4" s="90"/>
      <c r="V4" s="90"/>
      <c r="W4" s="90"/>
      <c r="X4" s="90"/>
      <c r="Y4" s="90"/>
      <c r="Z4" s="90"/>
      <c r="AA4" s="90"/>
      <c r="AB4" s="90"/>
      <c r="AC4" s="25"/>
    </row>
    <row r="5" spans="1:29" x14ac:dyDescent="0.2">
      <c r="A5" s="39" t="s">
        <v>98</v>
      </c>
      <c r="B5" s="39" t="s">
        <v>99</v>
      </c>
      <c r="C5" s="39" t="s">
        <v>657</v>
      </c>
      <c r="D5" s="39" t="s">
        <v>658</v>
      </c>
      <c r="E5" s="39" t="s">
        <v>659</v>
      </c>
      <c r="F5" s="39" t="s">
        <v>660</v>
      </c>
      <c r="G5" s="39" t="s">
        <v>661</v>
      </c>
      <c r="H5" s="39" t="s">
        <v>662</v>
      </c>
      <c r="I5" s="39" t="s">
        <v>663</v>
      </c>
      <c r="J5" s="39" t="s">
        <v>664</v>
      </c>
      <c r="K5" s="39" t="s">
        <v>665</v>
      </c>
      <c r="L5" s="39" t="s">
        <v>666</v>
      </c>
      <c r="M5" s="39" t="s">
        <v>667</v>
      </c>
      <c r="N5" s="39" t="s">
        <v>668</v>
      </c>
      <c r="O5" s="39" t="s">
        <v>669</v>
      </c>
      <c r="P5" s="39" t="s">
        <v>670</v>
      </c>
      <c r="Q5" s="39" t="s">
        <v>671</v>
      </c>
      <c r="R5" s="39" t="s">
        <v>672</v>
      </c>
      <c r="S5" s="39" t="s">
        <v>673</v>
      </c>
      <c r="T5" s="39" t="s">
        <v>674</v>
      </c>
      <c r="U5" s="39" t="s">
        <v>675</v>
      </c>
      <c r="V5" s="39" t="s">
        <v>676</v>
      </c>
      <c r="W5" s="39" t="s">
        <v>677</v>
      </c>
      <c r="X5" s="39" t="s">
        <v>678</v>
      </c>
      <c r="Y5" s="39" t="s">
        <v>679</v>
      </c>
      <c r="Z5" s="39" t="s">
        <v>680</v>
      </c>
      <c r="AA5" s="39" t="s">
        <v>9</v>
      </c>
      <c r="AB5" s="39" t="s">
        <v>10</v>
      </c>
    </row>
    <row r="6" spans="1:29" x14ac:dyDescent="0.2">
      <c r="A6" s="3" t="s">
        <v>108</v>
      </c>
      <c r="B6" s="121" t="s">
        <v>109</v>
      </c>
      <c r="C6" s="117">
        <v>49</v>
      </c>
      <c r="D6" s="118" t="s">
        <v>363</v>
      </c>
      <c r="E6" s="117">
        <v>57</v>
      </c>
      <c r="F6" s="118" t="s">
        <v>133</v>
      </c>
      <c r="G6" s="117">
        <v>52</v>
      </c>
      <c r="H6" s="118" t="s">
        <v>596</v>
      </c>
      <c r="I6" s="117">
        <v>43</v>
      </c>
      <c r="J6" s="118" t="s">
        <v>500</v>
      </c>
      <c r="K6" s="117">
        <v>58</v>
      </c>
      <c r="L6" s="118" t="s">
        <v>552</v>
      </c>
      <c r="M6" s="117">
        <v>61</v>
      </c>
      <c r="N6" s="118" t="s">
        <v>215</v>
      </c>
      <c r="O6" s="117">
        <v>38</v>
      </c>
      <c r="P6" s="118" t="s">
        <v>22</v>
      </c>
      <c r="Q6" s="117">
        <v>46</v>
      </c>
      <c r="R6" s="118" t="s">
        <v>218</v>
      </c>
      <c r="S6" s="117">
        <v>49</v>
      </c>
      <c r="T6" s="118" t="s">
        <v>363</v>
      </c>
      <c r="U6" s="117">
        <v>45</v>
      </c>
      <c r="V6" s="118" t="s">
        <v>627</v>
      </c>
      <c r="W6" s="117">
        <v>55</v>
      </c>
      <c r="X6" s="118" t="s">
        <v>183</v>
      </c>
      <c r="Y6" s="117">
        <v>62</v>
      </c>
      <c r="Z6" s="118" t="s">
        <v>140</v>
      </c>
      <c r="AA6" s="128">
        <v>615</v>
      </c>
      <c r="AB6" s="121" t="s">
        <v>114</v>
      </c>
    </row>
    <row r="7" spans="1:29" x14ac:dyDescent="0.2">
      <c r="A7" s="3" t="s">
        <v>108</v>
      </c>
      <c r="B7" s="121" t="s">
        <v>115</v>
      </c>
      <c r="C7" s="117">
        <v>35</v>
      </c>
      <c r="D7" s="118" t="s">
        <v>563</v>
      </c>
      <c r="E7" s="117">
        <v>34</v>
      </c>
      <c r="F7" s="118" t="s">
        <v>418</v>
      </c>
      <c r="G7" s="117">
        <v>48</v>
      </c>
      <c r="H7" s="118" t="s">
        <v>647</v>
      </c>
      <c r="I7" s="117">
        <v>32</v>
      </c>
      <c r="J7" s="118" t="s">
        <v>450</v>
      </c>
      <c r="K7" s="117">
        <v>48</v>
      </c>
      <c r="L7" s="118" t="s">
        <v>647</v>
      </c>
      <c r="M7" s="117">
        <v>41</v>
      </c>
      <c r="N7" s="118" t="s">
        <v>285</v>
      </c>
      <c r="O7" s="117">
        <v>44</v>
      </c>
      <c r="P7" s="118" t="s">
        <v>183</v>
      </c>
      <c r="Q7" s="117">
        <v>43</v>
      </c>
      <c r="R7" s="118" t="s">
        <v>585</v>
      </c>
      <c r="S7" s="117">
        <v>42</v>
      </c>
      <c r="T7" s="118" t="s">
        <v>596</v>
      </c>
      <c r="U7" s="117">
        <v>36</v>
      </c>
      <c r="V7" s="118" t="s">
        <v>627</v>
      </c>
      <c r="W7" s="117">
        <v>47</v>
      </c>
      <c r="X7" s="118" t="s">
        <v>276</v>
      </c>
      <c r="Y7" s="117">
        <v>43</v>
      </c>
      <c r="Z7" s="118" t="s">
        <v>585</v>
      </c>
      <c r="AA7" s="128">
        <v>493</v>
      </c>
      <c r="AB7" s="121" t="s">
        <v>55</v>
      </c>
    </row>
    <row r="8" spans="1:29" x14ac:dyDescent="0.2">
      <c r="A8" s="3" t="s">
        <v>108</v>
      </c>
      <c r="B8" s="121" t="s">
        <v>120</v>
      </c>
      <c r="C8" s="117">
        <v>62</v>
      </c>
      <c r="D8" s="118" t="s">
        <v>251</v>
      </c>
      <c r="E8" s="117">
        <v>36</v>
      </c>
      <c r="F8" s="118" t="s">
        <v>22</v>
      </c>
      <c r="G8" s="117">
        <v>56</v>
      </c>
      <c r="H8" s="118" t="s">
        <v>647</v>
      </c>
      <c r="I8" s="117">
        <v>49</v>
      </c>
      <c r="J8" s="118" t="s">
        <v>596</v>
      </c>
      <c r="K8" s="117">
        <v>50</v>
      </c>
      <c r="L8" s="118" t="s">
        <v>575</v>
      </c>
      <c r="M8" s="117">
        <v>53</v>
      </c>
      <c r="N8" s="118" t="s">
        <v>598</v>
      </c>
      <c r="O8" s="117">
        <v>52</v>
      </c>
      <c r="P8" s="118" t="s">
        <v>590</v>
      </c>
      <c r="Q8" s="117">
        <v>42</v>
      </c>
      <c r="R8" s="118" t="s">
        <v>627</v>
      </c>
      <c r="S8" s="117">
        <v>43</v>
      </c>
      <c r="T8" s="118" t="s">
        <v>629</v>
      </c>
      <c r="U8" s="117">
        <v>41</v>
      </c>
      <c r="V8" s="118" t="s">
        <v>563</v>
      </c>
      <c r="W8" s="117">
        <v>45</v>
      </c>
      <c r="X8" s="118" t="s">
        <v>441</v>
      </c>
      <c r="Y8" s="117">
        <v>50</v>
      </c>
      <c r="Z8" s="118" t="s">
        <v>575</v>
      </c>
      <c r="AA8" s="128">
        <v>579</v>
      </c>
      <c r="AB8" s="121" t="s">
        <v>38</v>
      </c>
    </row>
    <row r="9" spans="1:29" x14ac:dyDescent="0.2">
      <c r="A9" s="3" t="s">
        <v>108</v>
      </c>
      <c r="B9" s="121" t="s">
        <v>125</v>
      </c>
      <c r="C9" s="117">
        <v>76</v>
      </c>
      <c r="D9" s="118" t="s">
        <v>363</v>
      </c>
      <c r="E9" s="117">
        <v>59</v>
      </c>
      <c r="F9" s="118" t="s">
        <v>22</v>
      </c>
      <c r="G9" s="117">
        <v>70</v>
      </c>
      <c r="H9" s="118" t="s">
        <v>629</v>
      </c>
      <c r="I9" s="117">
        <v>68</v>
      </c>
      <c r="J9" s="118" t="s">
        <v>83</v>
      </c>
      <c r="K9" s="117">
        <v>84</v>
      </c>
      <c r="L9" s="118" t="s">
        <v>322</v>
      </c>
      <c r="M9" s="117">
        <v>84</v>
      </c>
      <c r="N9" s="118" t="s">
        <v>322</v>
      </c>
      <c r="O9" s="117">
        <v>99</v>
      </c>
      <c r="P9" s="118" t="s">
        <v>640</v>
      </c>
      <c r="Q9" s="117">
        <v>79</v>
      </c>
      <c r="R9" s="118" t="s">
        <v>285</v>
      </c>
      <c r="S9" s="117">
        <v>86</v>
      </c>
      <c r="T9" s="118" t="s">
        <v>590</v>
      </c>
      <c r="U9" s="117">
        <v>76</v>
      </c>
      <c r="V9" s="118" t="s">
        <v>363</v>
      </c>
      <c r="W9" s="117">
        <v>85</v>
      </c>
      <c r="X9" s="118" t="s">
        <v>183</v>
      </c>
      <c r="Y9" s="117">
        <v>85</v>
      </c>
      <c r="Z9" s="118" t="s">
        <v>183</v>
      </c>
      <c r="AA9" s="128">
        <v>951</v>
      </c>
      <c r="AB9" s="121" t="s">
        <v>130</v>
      </c>
    </row>
    <row r="10" spans="1:29" x14ac:dyDescent="0.2">
      <c r="A10" s="3" t="s">
        <v>108</v>
      </c>
      <c r="B10" s="121" t="s">
        <v>131</v>
      </c>
      <c r="C10" s="117">
        <v>71</v>
      </c>
      <c r="D10" s="118" t="s">
        <v>133</v>
      </c>
      <c r="E10" s="117">
        <v>65</v>
      </c>
      <c r="F10" s="118" t="s">
        <v>596</v>
      </c>
      <c r="G10" s="117">
        <v>69</v>
      </c>
      <c r="H10" s="118" t="s">
        <v>590</v>
      </c>
      <c r="I10" s="117">
        <v>64</v>
      </c>
      <c r="J10" s="118" t="s">
        <v>134</v>
      </c>
      <c r="K10" s="117">
        <v>63</v>
      </c>
      <c r="L10" s="118" t="s">
        <v>546</v>
      </c>
      <c r="M10" s="117">
        <v>61</v>
      </c>
      <c r="N10" s="118" t="s">
        <v>363</v>
      </c>
      <c r="O10" s="117">
        <v>61</v>
      </c>
      <c r="P10" s="118" t="s">
        <v>363</v>
      </c>
      <c r="Q10" s="117">
        <v>57</v>
      </c>
      <c r="R10" s="118" t="s">
        <v>218</v>
      </c>
      <c r="S10" s="117">
        <v>66</v>
      </c>
      <c r="T10" s="118" t="s">
        <v>575</v>
      </c>
      <c r="U10" s="117">
        <v>68</v>
      </c>
      <c r="V10" s="118" t="s">
        <v>183</v>
      </c>
      <c r="W10" s="117">
        <v>57</v>
      </c>
      <c r="X10" s="118" t="s">
        <v>218</v>
      </c>
      <c r="Y10" s="117">
        <v>62</v>
      </c>
      <c r="Z10" s="118" t="s">
        <v>578</v>
      </c>
      <c r="AA10" s="128">
        <v>764</v>
      </c>
      <c r="AB10" s="121" t="s">
        <v>135</v>
      </c>
    </row>
    <row r="11" spans="1:29" x14ac:dyDescent="0.2">
      <c r="A11" s="3" t="s">
        <v>108</v>
      </c>
      <c r="B11" s="121" t="s">
        <v>136</v>
      </c>
      <c r="C11" s="117">
        <v>92</v>
      </c>
      <c r="D11" s="118" t="s">
        <v>596</v>
      </c>
      <c r="E11" s="117">
        <v>90</v>
      </c>
      <c r="F11" s="118" t="s">
        <v>285</v>
      </c>
      <c r="G11" s="117">
        <v>94</v>
      </c>
      <c r="H11" s="118" t="s">
        <v>585</v>
      </c>
      <c r="I11" s="117">
        <v>98</v>
      </c>
      <c r="J11" s="118" t="s">
        <v>590</v>
      </c>
      <c r="K11" s="117">
        <v>95</v>
      </c>
      <c r="L11" s="118" t="s">
        <v>322</v>
      </c>
      <c r="M11" s="117">
        <v>86</v>
      </c>
      <c r="N11" s="118" t="s">
        <v>80</v>
      </c>
      <c r="O11" s="117">
        <v>84</v>
      </c>
      <c r="P11" s="118" t="s">
        <v>504</v>
      </c>
      <c r="Q11" s="117">
        <v>87</v>
      </c>
      <c r="R11" s="118" t="s">
        <v>363</v>
      </c>
      <c r="S11" s="117">
        <v>87</v>
      </c>
      <c r="T11" s="118" t="s">
        <v>363</v>
      </c>
      <c r="U11" s="117">
        <v>89</v>
      </c>
      <c r="V11" s="118" t="s">
        <v>546</v>
      </c>
      <c r="W11" s="117">
        <v>94</v>
      </c>
      <c r="X11" s="118" t="s">
        <v>585</v>
      </c>
      <c r="Y11" s="117">
        <v>89</v>
      </c>
      <c r="Z11" s="118" t="s">
        <v>546</v>
      </c>
      <c r="AA11" s="128">
        <v>1085</v>
      </c>
      <c r="AB11" s="121" t="s">
        <v>520</v>
      </c>
    </row>
    <row r="12" spans="1:29" x14ac:dyDescent="0.2">
      <c r="A12" s="3" t="s">
        <v>108</v>
      </c>
      <c r="B12" s="121" t="s">
        <v>143</v>
      </c>
      <c r="C12" s="117">
        <v>46</v>
      </c>
      <c r="D12" s="118" t="s">
        <v>133</v>
      </c>
      <c r="E12" s="117">
        <v>41</v>
      </c>
      <c r="F12" s="118" t="s">
        <v>546</v>
      </c>
      <c r="G12" s="117">
        <v>37</v>
      </c>
      <c r="H12" s="118" t="s">
        <v>629</v>
      </c>
      <c r="I12" s="117">
        <v>35</v>
      </c>
      <c r="J12" s="118" t="s">
        <v>500</v>
      </c>
      <c r="K12" s="117">
        <v>39</v>
      </c>
      <c r="L12" s="118" t="s">
        <v>441</v>
      </c>
      <c r="M12" s="117">
        <v>38</v>
      </c>
      <c r="N12" s="118" t="s">
        <v>648</v>
      </c>
      <c r="O12" s="117">
        <v>34</v>
      </c>
      <c r="P12" s="118" t="s">
        <v>211</v>
      </c>
      <c r="Q12" s="117">
        <v>38</v>
      </c>
      <c r="R12" s="118" t="s">
        <v>648</v>
      </c>
      <c r="S12" s="117">
        <v>41</v>
      </c>
      <c r="T12" s="118" t="s">
        <v>546</v>
      </c>
      <c r="U12" s="117">
        <v>43</v>
      </c>
      <c r="V12" s="118" t="s">
        <v>585</v>
      </c>
      <c r="W12" s="117">
        <v>51</v>
      </c>
      <c r="X12" s="118" t="s">
        <v>255</v>
      </c>
      <c r="Y12" s="117">
        <v>54</v>
      </c>
      <c r="Z12" s="118" t="s">
        <v>634</v>
      </c>
      <c r="AA12" s="128">
        <v>497</v>
      </c>
      <c r="AB12" s="121" t="s">
        <v>55</v>
      </c>
    </row>
    <row r="13" spans="1:29" x14ac:dyDescent="0.2">
      <c r="A13" s="3" t="s">
        <v>108</v>
      </c>
      <c r="B13" s="121" t="s">
        <v>147</v>
      </c>
      <c r="C13" s="117">
        <v>51</v>
      </c>
      <c r="D13" s="118" t="s">
        <v>83</v>
      </c>
      <c r="E13" s="117">
        <v>60</v>
      </c>
      <c r="F13" s="118" t="s">
        <v>134</v>
      </c>
      <c r="G13" s="117">
        <v>78</v>
      </c>
      <c r="H13" s="118" t="s">
        <v>628</v>
      </c>
      <c r="I13" s="117">
        <v>48</v>
      </c>
      <c r="J13" s="118" t="s">
        <v>211</v>
      </c>
      <c r="K13" s="117">
        <v>69</v>
      </c>
      <c r="L13" s="118" t="s">
        <v>647</v>
      </c>
      <c r="M13" s="117">
        <v>56</v>
      </c>
      <c r="N13" s="118" t="s">
        <v>80</v>
      </c>
      <c r="O13" s="117">
        <v>58</v>
      </c>
      <c r="P13" s="118" t="s">
        <v>546</v>
      </c>
      <c r="Q13" s="117">
        <v>68</v>
      </c>
      <c r="R13" s="118" t="s">
        <v>179</v>
      </c>
      <c r="S13" s="117">
        <v>54</v>
      </c>
      <c r="T13" s="118" t="s">
        <v>648</v>
      </c>
      <c r="U13" s="117">
        <v>55</v>
      </c>
      <c r="V13" s="118" t="s">
        <v>504</v>
      </c>
      <c r="W13" s="117">
        <v>56</v>
      </c>
      <c r="X13" s="118" t="s">
        <v>80</v>
      </c>
      <c r="Y13" s="117">
        <v>58</v>
      </c>
      <c r="Z13" s="118" t="s">
        <v>546</v>
      </c>
      <c r="AA13" s="128">
        <v>711</v>
      </c>
      <c r="AB13" s="121" t="s">
        <v>92</v>
      </c>
    </row>
    <row r="14" spans="1:29" x14ac:dyDescent="0.2">
      <c r="A14" s="3" t="s">
        <v>108</v>
      </c>
      <c r="B14" s="121" t="s">
        <v>152</v>
      </c>
      <c r="C14" s="117">
        <v>30</v>
      </c>
      <c r="D14" s="118" t="s">
        <v>255</v>
      </c>
      <c r="E14" s="117">
        <v>32</v>
      </c>
      <c r="F14" s="118" t="s">
        <v>628</v>
      </c>
      <c r="G14" s="117">
        <v>34</v>
      </c>
      <c r="H14" s="118" t="s">
        <v>164</v>
      </c>
      <c r="I14" s="117">
        <v>25</v>
      </c>
      <c r="J14" s="118" t="s">
        <v>575</v>
      </c>
      <c r="K14" s="117">
        <v>22</v>
      </c>
      <c r="L14" s="118" t="s">
        <v>218</v>
      </c>
      <c r="M14" s="117">
        <v>22</v>
      </c>
      <c r="N14" s="118" t="s">
        <v>218</v>
      </c>
      <c r="O14" s="117">
        <v>16</v>
      </c>
      <c r="P14" s="118" t="s">
        <v>520</v>
      </c>
      <c r="Q14" s="117">
        <v>23</v>
      </c>
      <c r="R14" s="118" t="s">
        <v>80</v>
      </c>
      <c r="S14" s="117">
        <v>18</v>
      </c>
      <c r="T14" s="118" t="s">
        <v>22</v>
      </c>
      <c r="U14" s="117">
        <v>27</v>
      </c>
      <c r="V14" s="118" t="s">
        <v>598</v>
      </c>
      <c r="W14" s="117">
        <v>27</v>
      </c>
      <c r="X14" s="118" t="s">
        <v>598</v>
      </c>
      <c r="Y14" s="117">
        <v>16</v>
      </c>
      <c r="Z14" s="118" t="s">
        <v>520</v>
      </c>
      <c r="AA14" s="128">
        <v>292</v>
      </c>
      <c r="AB14" s="121" t="s">
        <v>157</v>
      </c>
    </row>
    <row r="15" spans="1:29" x14ac:dyDescent="0.2">
      <c r="A15" s="3" t="s">
        <v>108</v>
      </c>
      <c r="B15" s="121" t="s">
        <v>158</v>
      </c>
      <c r="C15" s="117">
        <v>50</v>
      </c>
      <c r="D15" s="118" t="s">
        <v>504</v>
      </c>
      <c r="E15" s="117">
        <v>48</v>
      </c>
      <c r="F15" s="118" t="s">
        <v>629</v>
      </c>
      <c r="G15" s="117">
        <v>56</v>
      </c>
      <c r="H15" s="118" t="s">
        <v>585</v>
      </c>
      <c r="I15" s="117">
        <v>54</v>
      </c>
      <c r="J15" s="118" t="s">
        <v>134</v>
      </c>
      <c r="K15" s="117">
        <v>54</v>
      </c>
      <c r="L15" s="118" t="s">
        <v>134</v>
      </c>
      <c r="M15" s="117">
        <v>60</v>
      </c>
      <c r="N15" s="118" t="s">
        <v>133</v>
      </c>
      <c r="O15" s="117">
        <v>68</v>
      </c>
      <c r="P15" s="118" t="s">
        <v>299</v>
      </c>
      <c r="Q15" s="117">
        <v>39</v>
      </c>
      <c r="R15" s="118" t="s">
        <v>317</v>
      </c>
      <c r="S15" s="117">
        <v>38</v>
      </c>
      <c r="T15" s="118" t="s">
        <v>530</v>
      </c>
      <c r="U15" s="117">
        <v>58</v>
      </c>
      <c r="V15" s="118" t="s">
        <v>590</v>
      </c>
      <c r="W15" s="117">
        <v>56</v>
      </c>
      <c r="X15" s="118" t="s">
        <v>585</v>
      </c>
      <c r="Y15" s="117">
        <v>65</v>
      </c>
      <c r="Z15" s="118" t="s">
        <v>140</v>
      </c>
      <c r="AA15" s="128">
        <v>646</v>
      </c>
      <c r="AB15" s="121" t="s">
        <v>97</v>
      </c>
    </row>
    <row r="16" spans="1:29" x14ac:dyDescent="0.2">
      <c r="A16" s="3" t="s">
        <v>108</v>
      </c>
      <c r="B16" s="121" t="s">
        <v>162</v>
      </c>
      <c r="C16" s="117">
        <v>27</v>
      </c>
      <c r="D16" s="118" t="s">
        <v>598</v>
      </c>
      <c r="E16" s="117">
        <v>20</v>
      </c>
      <c r="F16" s="118" t="s">
        <v>211</v>
      </c>
      <c r="G16" s="117">
        <v>21</v>
      </c>
      <c r="H16" s="118" t="s">
        <v>563</v>
      </c>
      <c r="I16" s="117">
        <v>21</v>
      </c>
      <c r="J16" s="118" t="s">
        <v>563</v>
      </c>
      <c r="K16" s="117">
        <v>30</v>
      </c>
      <c r="L16" s="118" t="s">
        <v>129</v>
      </c>
      <c r="M16" s="117">
        <v>17</v>
      </c>
      <c r="N16" s="118" t="s">
        <v>414</v>
      </c>
      <c r="O16" s="117">
        <v>24</v>
      </c>
      <c r="P16" s="118" t="s">
        <v>546</v>
      </c>
      <c r="Q16" s="117">
        <v>17</v>
      </c>
      <c r="R16" s="118" t="s">
        <v>414</v>
      </c>
      <c r="S16" s="117">
        <v>20</v>
      </c>
      <c r="T16" s="118" t="s">
        <v>211</v>
      </c>
      <c r="U16" s="117">
        <v>27</v>
      </c>
      <c r="V16" s="118" t="s">
        <v>598</v>
      </c>
      <c r="W16" s="117">
        <v>39</v>
      </c>
      <c r="X16" s="118" t="s">
        <v>320</v>
      </c>
      <c r="Y16" s="117">
        <v>31</v>
      </c>
      <c r="Z16" s="118" t="s">
        <v>299</v>
      </c>
      <c r="AA16" s="128">
        <v>294</v>
      </c>
      <c r="AB16" s="121" t="s">
        <v>157</v>
      </c>
    </row>
    <row r="17" spans="1:28" x14ac:dyDescent="0.2">
      <c r="A17" s="3" t="s">
        <v>108</v>
      </c>
      <c r="B17" s="121" t="s">
        <v>166</v>
      </c>
      <c r="C17" s="117">
        <v>63</v>
      </c>
      <c r="D17" s="118" t="s">
        <v>140</v>
      </c>
      <c r="E17" s="117">
        <v>50</v>
      </c>
      <c r="F17" s="118" t="s">
        <v>363</v>
      </c>
      <c r="G17" s="117">
        <v>58</v>
      </c>
      <c r="H17" s="118" t="s">
        <v>133</v>
      </c>
      <c r="I17" s="117">
        <v>50</v>
      </c>
      <c r="J17" s="118" t="s">
        <v>363</v>
      </c>
      <c r="K17" s="117">
        <v>57</v>
      </c>
      <c r="L17" s="118" t="s">
        <v>458</v>
      </c>
      <c r="M17" s="117">
        <v>57</v>
      </c>
      <c r="N17" s="118" t="s">
        <v>458</v>
      </c>
      <c r="O17" s="117">
        <v>47</v>
      </c>
      <c r="P17" s="118" t="s">
        <v>218</v>
      </c>
      <c r="Q17" s="117">
        <v>32</v>
      </c>
      <c r="R17" s="118" t="s">
        <v>26</v>
      </c>
      <c r="S17" s="117">
        <v>48</v>
      </c>
      <c r="T17" s="118" t="s">
        <v>504</v>
      </c>
      <c r="U17" s="117">
        <v>53</v>
      </c>
      <c r="V17" s="118" t="s">
        <v>596</v>
      </c>
      <c r="W17" s="117">
        <v>56</v>
      </c>
      <c r="X17" s="118" t="s">
        <v>590</v>
      </c>
      <c r="Y17" s="117">
        <v>54</v>
      </c>
      <c r="Z17" s="118" t="s">
        <v>575</v>
      </c>
      <c r="AA17" s="128">
        <v>625</v>
      </c>
      <c r="AB17" s="121" t="s">
        <v>114</v>
      </c>
    </row>
    <row r="18" spans="1:28" x14ac:dyDescent="0.2">
      <c r="A18" s="3" t="s">
        <v>108</v>
      </c>
      <c r="B18" s="121" t="s">
        <v>170</v>
      </c>
      <c r="C18" s="117">
        <v>61</v>
      </c>
      <c r="D18" s="118" t="s">
        <v>285</v>
      </c>
      <c r="E18" s="117">
        <v>69</v>
      </c>
      <c r="F18" s="118" t="s">
        <v>552</v>
      </c>
      <c r="G18" s="117">
        <v>63</v>
      </c>
      <c r="H18" s="118" t="s">
        <v>575</v>
      </c>
      <c r="I18" s="117">
        <v>68</v>
      </c>
      <c r="J18" s="118" t="s">
        <v>133</v>
      </c>
      <c r="K18" s="117">
        <v>63</v>
      </c>
      <c r="L18" s="118" t="s">
        <v>575</v>
      </c>
      <c r="M18" s="117">
        <v>52</v>
      </c>
      <c r="N18" s="118" t="s">
        <v>563</v>
      </c>
      <c r="O18" s="117">
        <v>67</v>
      </c>
      <c r="P18" s="118" t="s">
        <v>458</v>
      </c>
      <c r="Q18" s="117">
        <v>60</v>
      </c>
      <c r="R18" s="118" t="s">
        <v>546</v>
      </c>
      <c r="S18" s="117">
        <v>52</v>
      </c>
      <c r="T18" s="118" t="s">
        <v>563</v>
      </c>
      <c r="U18" s="117">
        <v>66</v>
      </c>
      <c r="V18" s="118" t="s">
        <v>590</v>
      </c>
      <c r="W18" s="117">
        <v>52</v>
      </c>
      <c r="X18" s="118" t="s">
        <v>563</v>
      </c>
      <c r="Y18" s="117">
        <v>60</v>
      </c>
      <c r="Z18" s="118" t="s">
        <v>546</v>
      </c>
      <c r="AA18" s="128">
        <v>733</v>
      </c>
      <c r="AB18" s="121" t="s">
        <v>175</v>
      </c>
    </row>
    <row r="19" spans="1:28" x14ac:dyDescent="0.2">
      <c r="A19" s="3" t="s">
        <v>108</v>
      </c>
      <c r="B19" s="121" t="s">
        <v>176</v>
      </c>
      <c r="C19" s="117">
        <v>56</v>
      </c>
      <c r="D19" s="118" t="s">
        <v>179</v>
      </c>
      <c r="E19" s="117">
        <v>38</v>
      </c>
      <c r="F19" s="118" t="s">
        <v>450</v>
      </c>
      <c r="G19" s="117">
        <v>59</v>
      </c>
      <c r="H19" s="118" t="s">
        <v>140</v>
      </c>
      <c r="I19" s="117">
        <v>42</v>
      </c>
      <c r="J19" s="118" t="s">
        <v>83</v>
      </c>
      <c r="K19" s="117">
        <v>44</v>
      </c>
      <c r="L19" s="118" t="s">
        <v>218</v>
      </c>
      <c r="M19" s="117">
        <v>45</v>
      </c>
      <c r="N19" s="118" t="s">
        <v>504</v>
      </c>
      <c r="O19" s="117">
        <v>45</v>
      </c>
      <c r="P19" s="118" t="s">
        <v>504</v>
      </c>
      <c r="Q19" s="117">
        <v>55</v>
      </c>
      <c r="R19" s="118" t="s">
        <v>552</v>
      </c>
      <c r="S19" s="117">
        <v>46</v>
      </c>
      <c r="T19" s="118" t="s">
        <v>80</v>
      </c>
      <c r="U19" s="117">
        <v>51</v>
      </c>
      <c r="V19" s="118" t="s">
        <v>585</v>
      </c>
      <c r="W19" s="117">
        <v>58</v>
      </c>
      <c r="X19" s="118" t="s">
        <v>215</v>
      </c>
      <c r="Y19" s="117">
        <v>44</v>
      </c>
      <c r="Z19" s="118" t="s">
        <v>218</v>
      </c>
      <c r="AA19" s="128">
        <v>583</v>
      </c>
      <c r="AB19" s="121" t="s">
        <v>38</v>
      </c>
    </row>
    <row r="20" spans="1:28" x14ac:dyDescent="0.2">
      <c r="A20" s="3" t="s">
        <v>108</v>
      </c>
      <c r="B20" s="121" t="s">
        <v>180</v>
      </c>
      <c r="C20" s="117">
        <v>97</v>
      </c>
      <c r="D20" s="118" t="s">
        <v>79</v>
      </c>
      <c r="E20" s="117">
        <v>80</v>
      </c>
      <c r="F20" s="118" t="s">
        <v>578</v>
      </c>
      <c r="G20" s="117">
        <v>84</v>
      </c>
      <c r="H20" s="118" t="s">
        <v>596</v>
      </c>
      <c r="I20" s="117">
        <v>72</v>
      </c>
      <c r="J20" s="118" t="s">
        <v>627</v>
      </c>
      <c r="K20" s="117">
        <v>90</v>
      </c>
      <c r="L20" s="118" t="s">
        <v>458</v>
      </c>
      <c r="M20" s="117">
        <v>85</v>
      </c>
      <c r="N20" s="118" t="s">
        <v>575</v>
      </c>
      <c r="O20" s="117">
        <v>89</v>
      </c>
      <c r="P20" s="118" t="s">
        <v>590</v>
      </c>
      <c r="Q20" s="117">
        <v>82</v>
      </c>
      <c r="R20" s="118" t="s">
        <v>285</v>
      </c>
      <c r="S20" s="117">
        <v>88</v>
      </c>
      <c r="T20" s="118" t="s">
        <v>183</v>
      </c>
      <c r="U20" s="117">
        <v>66</v>
      </c>
      <c r="V20" s="118" t="s">
        <v>353</v>
      </c>
      <c r="W20" s="117">
        <v>83</v>
      </c>
      <c r="X20" s="118" t="s">
        <v>134</v>
      </c>
      <c r="Y20" s="117">
        <v>69</v>
      </c>
      <c r="Z20" s="118" t="s">
        <v>500</v>
      </c>
      <c r="AA20" s="128">
        <v>985</v>
      </c>
      <c r="AB20" s="121" t="s">
        <v>472</v>
      </c>
    </row>
    <row r="21" spans="1:28" x14ac:dyDescent="0.2">
      <c r="A21" s="3" t="s">
        <v>108</v>
      </c>
      <c r="B21" s="121" t="s">
        <v>185</v>
      </c>
      <c r="C21" s="117">
        <v>62</v>
      </c>
      <c r="D21" s="118" t="s">
        <v>596</v>
      </c>
      <c r="E21" s="117">
        <v>54</v>
      </c>
      <c r="F21" s="118" t="s">
        <v>629</v>
      </c>
      <c r="G21" s="117">
        <v>59</v>
      </c>
      <c r="H21" s="118" t="s">
        <v>578</v>
      </c>
      <c r="I21" s="117">
        <v>51</v>
      </c>
      <c r="J21" s="118" t="s">
        <v>500</v>
      </c>
      <c r="K21" s="117">
        <v>51</v>
      </c>
      <c r="L21" s="118" t="s">
        <v>500</v>
      </c>
      <c r="M21" s="117">
        <v>53</v>
      </c>
      <c r="N21" s="118" t="s">
        <v>83</v>
      </c>
      <c r="O21" s="117">
        <v>67</v>
      </c>
      <c r="P21" s="118" t="s">
        <v>598</v>
      </c>
      <c r="Q21" s="117">
        <v>57</v>
      </c>
      <c r="R21" s="118" t="s">
        <v>441</v>
      </c>
      <c r="S21" s="117">
        <v>62</v>
      </c>
      <c r="T21" s="118" t="s">
        <v>596</v>
      </c>
      <c r="U21" s="117">
        <v>78</v>
      </c>
      <c r="V21" s="118" t="s">
        <v>251</v>
      </c>
      <c r="W21" s="117">
        <v>72</v>
      </c>
      <c r="X21" s="118" t="s">
        <v>79</v>
      </c>
      <c r="Y21" s="117">
        <v>66</v>
      </c>
      <c r="Z21" s="118" t="s">
        <v>590</v>
      </c>
      <c r="AA21" s="128">
        <v>732</v>
      </c>
      <c r="AB21" s="121" t="s">
        <v>175</v>
      </c>
    </row>
    <row r="22" spans="1:28" x14ac:dyDescent="0.2">
      <c r="A22" s="3" t="s">
        <v>108</v>
      </c>
      <c r="B22" s="121" t="s">
        <v>190</v>
      </c>
      <c r="C22" s="117">
        <v>75</v>
      </c>
      <c r="D22" s="118" t="s">
        <v>546</v>
      </c>
      <c r="E22" s="117">
        <v>71</v>
      </c>
      <c r="F22" s="118" t="s">
        <v>441</v>
      </c>
      <c r="G22" s="117">
        <v>90</v>
      </c>
      <c r="H22" s="118" t="s">
        <v>79</v>
      </c>
      <c r="I22" s="117">
        <v>70</v>
      </c>
      <c r="J22" s="118" t="s">
        <v>648</v>
      </c>
      <c r="K22" s="117">
        <v>76</v>
      </c>
      <c r="L22" s="118" t="s">
        <v>285</v>
      </c>
      <c r="M22" s="117">
        <v>97</v>
      </c>
      <c r="N22" s="118" t="s">
        <v>635</v>
      </c>
      <c r="O22" s="117">
        <v>68</v>
      </c>
      <c r="P22" s="118" t="s">
        <v>629</v>
      </c>
      <c r="Q22" s="117">
        <v>59</v>
      </c>
      <c r="R22" s="118" t="s">
        <v>382</v>
      </c>
      <c r="S22" s="117">
        <v>62</v>
      </c>
      <c r="T22" s="118" t="s">
        <v>211</v>
      </c>
      <c r="U22" s="117">
        <v>76</v>
      </c>
      <c r="V22" s="118" t="s">
        <v>285</v>
      </c>
      <c r="W22" s="117">
        <v>90</v>
      </c>
      <c r="X22" s="118" t="s">
        <v>79</v>
      </c>
      <c r="Y22" s="117">
        <v>82</v>
      </c>
      <c r="Z22" s="118" t="s">
        <v>590</v>
      </c>
      <c r="AA22" s="128">
        <v>916</v>
      </c>
      <c r="AB22" s="121" t="s">
        <v>193</v>
      </c>
    </row>
    <row r="23" spans="1:28" x14ac:dyDescent="0.2">
      <c r="A23" s="3" t="s">
        <v>108</v>
      </c>
      <c r="B23" s="121" t="s">
        <v>194</v>
      </c>
      <c r="C23" s="117">
        <v>20</v>
      </c>
      <c r="D23" s="118" t="s">
        <v>211</v>
      </c>
      <c r="E23" s="117">
        <v>19</v>
      </c>
      <c r="F23" s="118" t="s">
        <v>450</v>
      </c>
      <c r="G23" s="117">
        <v>23</v>
      </c>
      <c r="H23" s="118" t="s">
        <v>441</v>
      </c>
      <c r="I23" s="117">
        <v>20</v>
      </c>
      <c r="J23" s="118" t="s">
        <v>211</v>
      </c>
      <c r="K23" s="117">
        <v>28</v>
      </c>
      <c r="L23" s="118" t="s">
        <v>276</v>
      </c>
      <c r="M23" s="117">
        <v>25</v>
      </c>
      <c r="N23" s="118" t="s">
        <v>596</v>
      </c>
      <c r="O23" s="117">
        <v>18</v>
      </c>
      <c r="P23" s="118" t="s">
        <v>84</v>
      </c>
      <c r="Q23" s="117">
        <v>21</v>
      </c>
      <c r="R23" s="118" t="s">
        <v>563</v>
      </c>
      <c r="S23" s="117">
        <v>31</v>
      </c>
      <c r="T23" s="118" t="s">
        <v>299</v>
      </c>
      <c r="U23" s="117">
        <v>20</v>
      </c>
      <c r="V23" s="118" t="s">
        <v>211</v>
      </c>
      <c r="W23" s="117">
        <v>26</v>
      </c>
      <c r="X23" s="118" t="s">
        <v>322</v>
      </c>
      <c r="Y23" s="117">
        <v>43</v>
      </c>
      <c r="Z23" s="118" t="s">
        <v>401</v>
      </c>
      <c r="AA23" s="128">
        <v>294</v>
      </c>
      <c r="AB23" s="121" t="s">
        <v>157</v>
      </c>
    </row>
    <row r="24" spans="1:28" x14ac:dyDescent="0.2">
      <c r="A24" s="3" t="s">
        <v>108</v>
      </c>
      <c r="B24" s="121" t="s">
        <v>198</v>
      </c>
      <c r="C24" s="117">
        <v>48</v>
      </c>
      <c r="D24" s="118" t="s">
        <v>80</v>
      </c>
      <c r="E24" s="117">
        <v>56</v>
      </c>
      <c r="F24" s="118" t="s">
        <v>598</v>
      </c>
      <c r="G24" s="117">
        <v>59</v>
      </c>
      <c r="H24" s="118" t="s">
        <v>647</v>
      </c>
      <c r="I24" s="117">
        <v>57</v>
      </c>
      <c r="J24" s="118" t="s">
        <v>133</v>
      </c>
      <c r="K24" s="117">
        <v>52</v>
      </c>
      <c r="L24" s="118" t="s">
        <v>596</v>
      </c>
      <c r="M24" s="117">
        <v>43</v>
      </c>
      <c r="N24" s="118" t="s">
        <v>500</v>
      </c>
      <c r="O24" s="117">
        <v>48</v>
      </c>
      <c r="P24" s="118" t="s">
        <v>80</v>
      </c>
      <c r="Q24" s="117">
        <v>35</v>
      </c>
      <c r="R24" s="118" t="s">
        <v>633</v>
      </c>
      <c r="S24" s="117">
        <v>53</v>
      </c>
      <c r="T24" s="118" t="s">
        <v>585</v>
      </c>
      <c r="U24" s="117">
        <v>55</v>
      </c>
      <c r="V24" s="118" t="s">
        <v>590</v>
      </c>
      <c r="W24" s="117">
        <v>55</v>
      </c>
      <c r="X24" s="118" t="s">
        <v>590</v>
      </c>
      <c r="Y24" s="117">
        <v>50</v>
      </c>
      <c r="Z24" s="118" t="s">
        <v>546</v>
      </c>
      <c r="AA24" s="128">
        <v>611</v>
      </c>
      <c r="AB24" s="121" t="s">
        <v>114</v>
      </c>
    </row>
    <row r="25" spans="1:28" x14ac:dyDescent="0.2">
      <c r="A25" s="3" t="s">
        <v>108</v>
      </c>
      <c r="B25" s="121" t="s">
        <v>202</v>
      </c>
      <c r="C25" s="117">
        <v>28</v>
      </c>
      <c r="D25" s="118" t="s">
        <v>322</v>
      </c>
      <c r="E25" s="117">
        <v>24</v>
      </c>
      <c r="F25" s="118" t="s">
        <v>218</v>
      </c>
      <c r="G25" s="117">
        <v>29</v>
      </c>
      <c r="H25" s="118" t="s">
        <v>458</v>
      </c>
      <c r="I25" s="117">
        <v>23</v>
      </c>
      <c r="J25" s="118" t="s">
        <v>83</v>
      </c>
      <c r="K25" s="117">
        <v>29</v>
      </c>
      <c r="L25" s="118" t="s">
        <v>458</v>
      </c>
      <c r="M25" s="117">
        <v>20</v>
      </c>
      <c r="N25" s="118" t="s">
        <v>431</v>
      </c>
      <c r="O25" s="117">
        <v>22</v>
      </c>
      <c r="P25" s="118" t="s">
        <v>418</v>
      </c>
      <c r="Q25" s="117">
        <v>24</v>
      </c>
      <c r="R25" s="118" t="s">
        <v>218</v>
      </c>
      <c r="S25" s="117">
        <v>26</v>
      </c>
      <c r="T25" s="118" t="s">
        <v>546</v>
      </c>
      <c r="U25" s="117">
        <v>30</v>
      </c>
      <c r="V25" s="118" t="s">
        <v>552</v>
      </c>
      <c r="W25" s="117">
        <v>35</v>
      </c>
      <c r="X25" s="118" t="s">
        <v>628</v>
      </c>
      <c r="Y25" s="117">
        <v>29</v>
      </c>
      <c r="Z25" s="118" t="s">
        <v>458</v>
      </c>
      <c r="AA25" s="128">
        <v>319</v>
      </c>
      <c r="AB25" s="121" t="s">
        <v>207</v>
      </c>
    </row>
    <row r="26" spans="1:28" x14ac:dyDescent="0.2">
      <c r="A26" s="3" t="s">
        <v>108</v>
      </c>
      <c r="B26" s="121" t="s">
        <v>208</v>
      </c>
      <c r="C26" s="117">
        <v>114</v>
      </c>
      <c r="D26" s="118" t="s">
        <v>134</v>
      </c>
      <c r="E26" s="117">
        <v>99</v>
      </c>
      <c r="F26" s="118" t="s">
        <v>627</v>
      </c>
      <c r="G26" s="117">
        <v>115</v>
      </c>
      <c r="H26" s="118" t="s">
        <v>596</v>
      </c>
      <c r="I26" s="117">
        <v>116</v>
      </c>
      <c r="J26" s="118" t="s">
        <v>575</v>
      </c>
      <c r="K26" s="117">
        <v>104</v>
      </c>
      <c r="L26" s="118" t="s">
        <v>504</v>
      </c>
      <c r="M26" s="117">
        <v>122</v>
      </c>
      <c r="N26" s="118" t="s">
        <v>590</v>
      </c>
      <c r="O26" s="117">
        <v>124</v>
      </c>
      <c r="P26" s="118" t="s">
        <v>598</v>
      </c>
      <c r="Q26" s="117">
        <v>113</v>
      </c>
      <c r="R26" s="118" t="s">
        <v>134</v>
      </c>
      <c r="S26" s="117">
        <v>101</v>
      </c>
      <c r="T26" s="118" t="s">
        <v>218</v>
      </c>
      <c r="U26" s="117">
        <v>115</v>
      </c>
      <c r="V26" s="118" t="s">
        <v>596</v>
      </c>
      <c r="W26" s="117">
        <v>110</v>
      </c>
      <c r="X26" s="118" t="s">
        <v>578</v>
      </c>
      <c r="Y26" s="117">
        <v>120</v>
      </c>
      <c r="Z26" s="118" t="s">
        <v>183</v>
      </c>
      <c r="AA26" s="128">
        <v>1353</v>
      </c>
      <c r="AB26" s="121" t="s">
        <v>211</v>
      </c>
    </row>
    <row r="27" spans="1:28" x14ac:dyDescent="0.2">
      <c r="A27" s="3" t="s">
        <v>108</v>
      </c>
      <c r="B27" s="121" t="s">
        <v>212</v>
      </c>
      <c r="C27" s="117">
        <v>60</v>
      </c>
      <c r="D27" s="118" t="s">
        <v>285</v>
      </c>
      <c r="E27" s="117">
        <v>63</v>
      </c>
      <c r="F27" s="118" t="s">
        <v>585</v>
      </c>
      <c r="G27" s="117">
        <v>63</v>
      </c>
      <c r="H27" s="118" t="s">
        <v>585</v>
      </c>
      <c r="I27" s="117">
        <v>61</v>
      </c>
      <c r="J27" s="118" t="s">
        <v>134</v>
      </c>
      <c r="K27" s="117">
        <v>68</v>
      </c>
      <c r="L27" s="118" t="s">
        <v>552</v>
      </c>
      <c r="M27" s="117">
        <v>44</v>
      </c>
      <c r="N27" s="118" t="s">
        <v>84</v>
      </c>
      <c r="O27" s="117">
        <v>67</v>
      </c>
      <c r="P27" s="118" t="s">
        <v>133</v>
      </c>
      <c r="Q27" s="117">
        <v>69</v>
      </c>
      <c r="R27" s="118" t="s">
        <v>276</v>
      </c>
      <c r="S27" s="117">
        <v>52</v>
      </c>
      <c r="T27" s="118" t="s">
        <v>83</v>
      </c>
      <c r="U27" s="117">
        <v>59</v>
      </c>
      <c r="V27" s="118" t="s">
        <v>578</v>
      </c>
      <c r="W27" s="117">
        <v>68</v>
      </c>
      <c r="X27" s="118" t="s">
        <v>552</v>
      </c>
      <c r="Y27" s="117">
        <v>50</v>
      </c>
      <c r="Z27" s="118" t="s">
        <v>418</v>
      </c>
      <c r="AA27" s="128">
        <v>724</v>
      </c>
      <c r="AB27" s="121" t="s">
        <v>92</v>
      </c>
    </row>
    <row r="28" spans="1:28" x14ac:dyDescent="0.2">
      <c r="A28" s="3" t="s">
        <v>108</v>
      </c>
      <c r="B28" s="121" t="s">
        <v>216</v>
      </c>
      <c r="C28" s="117">
        <v>32</v>
      </c>
      <c r="D28" s="118" t="s">
        <v>546</v>
      </c>
      <c r="E28" s="117">
        <v>28</v>
      </c>
      <c r="F28" s="118" t="s">
        <v>83</v>
      </c>
      <c r="G28" s="117">
        <v>30</v>
      </c>
      <c r="H28" s="118" t="s">
        <v>504</v>
      </c>
      <c r="I28" s="117">
        <v>27</v>
      </c>
      <c r="J28" s="118" t="s">
        <v>500</v>
      </c>
      <c r="K28" s="117">
        <v>28</v>
      </c>
      <c r="L28" s="118" t="s">
        <v>83</v>
      </c>
      <c r="M28" s="117">
        <v>36</v>
      </c>
      <c r="N28" s="118" t="s">
        <v>133</v>
      </c>
      <c r="O28" s="117">
        <v>31</v>
      </c>
      <c r="P28" s="118" t="s">
        <v>363</v>
      </c>
      <c r="Q28" s="117">
        <v>26</v>
      </c>
      <c r="R28" s="118" t="s">
        <v>353</v>
      </c>
      <c r="S28" s="117">
        <v>29</v>
      </c>
      <c r="T28" s="118" t="s">
        <v>218</v>
      </c>
      <c r="U28" s="117">
        <v>47</v>
      </c>
      <c r="V28" s="118" t="s">
        <v>244</v>
      </c>
      <c r="W28" s="117">
        <v>41</v>
      </c>
      <c r="X28" s="118" t="s">
        <v>635</v>
      </c>
      <c r="Y28" s="117">
        <v>33</v>
      </c>
      <c r="Z28" s="118" t="s">
        <v>596</v>
      </c>
      <c r="AA28" s="128">
        <v>388</v>
      </c>
      <c r="AB28" s="121" t="s">
        <v>232</v>
      </c>
    </row>
    <row r="29" spans="1:28" x14ac:dyDescent="0.2">
      <c r="A29" s="3" t="s">
        <v>108</v>
      </c>
      <c r="B29" s="121" t="s">
        <v>220</v>
      </c>
      <c r="C29" s="117">
        <v>38</v>
      </c>
      <c r="D29" s="118" t="s">
        <v>129</v>
      </c>
      <c r="E29" s="117">
        <v>26</v>
      </c>
      <c r="F29" s="118" t="s">
        <v>500</v>
      </c>
      <c r="G29" s="117">
        <v>48</v>
      </c>
      <c r="H29" s="118" t="s">
        <v>165</v>
      </c>
      <c r="I29" s="117">
        <v>42</v>
      </c>
      <c r="J29" s="118" t="s">
        <v>625</v>
      </c>
      <c r="K29" s="117">
        <v>31</v>
      </c>
      <c r="L29" s="118" t="s">
        <v>134</v>
      </c>
      <c r="M29" s="117">
        <v>27</v>
      </c>
      <c r="N29" s="118" t="s">
        <v>627</v>
      </c>
      <c r="O29" s="117">
        <v>25</v>
      </c>
      <c r="P29" s="118" t="s">
        <v>353</v>
      </c>
      <c r="Q29" s="117">
        <v>21</v>
      </c>
      <c r="R29" s="118" t="s">
        <v>633</v>
      </c>
      <c r="S29" s="117">
        <v>19</v>
      </c>
      <c r="T29" s="118" t="s">
        <v>26</v>
      </c>
      <c r="U29" s="117">
        <v>28</v>
      </c>
      <c r="V29" s="118" t="s">
        <v>218</v>
      </c>
      <c r="W29" s="117">
        <v>31</v>
      </c>
      <c r="X29" s="118" t="s">
        <v>134</v>
      </c>
      <c r="Y29" s="117">
        <v>35</v>
      </c>
      <c r="Z29" s="118" t="s">
        <v>552</v>
      </c>
      <c r="AA29" s="128">
        <v>371</v>
      </c>
      <c r="AB29" s="121" t="s">
        <v>219</v>
      </c>
    </row>
    <row r="30" spans="1:28" x14ac:dyDescent="0.2">
      <c r="A30" s="3" t="s">
        <v>108</v>
      </c>
      <c r="B30" s="121" t="s">
        <v>224</v>
      </c>
      <c r="C30" s="117">
        <v>40</v>
      </c>
      <c r="D30" s="118" t="s">
        <v>578</v>
      </c>
      <c r="E30" s="117">
        <v>37</v>
      </c>
      <c r="F30" s="118" t="s">
        <v>218</v>
      </c>
      <c r="G30" s="117">
        <v>37</v>
      </c>
      <c r="H30" s="118" t="s">
        <v>218</v>
      </c>
      <c r="I30" s="117">
        <v>41</v>
      </c>
      <c r="J30" s="118" t="s">
        <v>285</v>
      </c>
      <c r="K30" s="117">
        <v>40</v>
      </c>
      <c r="L30" s="118" t="s">
        <v>578</v>
      </c>
      <c r="M30" s="117">
        <v>48</v>
      </c>
      <c r="N30" s="118" t="s">
        <v>647</v>
      </c>
      <c r="O30" s="117">
        <v>40</v>
      </c>
      <c r="P30" s="118" t="s">
        <v>578</v>
      </c>
      <c r="Q30" s="117">
        <v>26</v>
      </c>
      <c r="R30" s="118" t="s">
        <v>87</v>
      </c>
      <c r="S30" s="117">
        <v>43</v>
      </c>
      <c r="T30" s="118" t="s">
        <v>585</v>
      </c>
      <c r="U30" s="117">
        <v>41</v>
      </c>
      <c r="V30" s="118" t="s">
        <v>285</v>
      </c>
      <c r="W30" s="117">
        <v>52</v>
      </c>
      <c r="X30" s="118" t="s">
        <v>299</v>
      </c>
      <c r="Y30" s="117">
        <v>49</v>
      </c>
      <c r="Z30" s="118" t="s">
        <v>215</v>
      </c>
      <c r="AA30" s="128">
        <v>494</v>
      </c>
      <c r="AB30" s="121" t="s">
        <v>55</v>
      </c>
    </row>
    <row r="31" spans="1:28" x14ac:dyDescent="0.2">
      <c r="A31" s="3" t="s">
        <v>108</v>
      </c>
      <c r="B31" s="121" t="s">
        <v>228</v>
      </c>
      <c r="C31" s="117">
        <v>39</v>
      </c>
      <c r="D31" s="118" t="s">
        <v>179</v>
      </c>
      <c r="E31" s="117">
        <v>41</v>
      </c>
      <c r="F31" s="118" t="s">
        <v>140</v>
      </c>
      <c r="G31" s="117">
        <v>33</v>
      </c>
      <c r="H31" s="118" t="s">
        <v>578</v>
      </c>
      <c r="I31" s="117">
        <v>28</v>
      </c>
      <c r="J31" s="118" t="s">
        <v>418</v>
      </c>
      <c r="K31" s="117">
        <v>29</v>
      </c>
      <c r="L31" s="118" t="s">
        <v>563</v>
      </c>
      <c r="M31" s="117">
        <v>18</v>
      </c>
      <c r="N31" s="118" t="s">
        <v>442</v>
      </c>
      <c r="O31" s="117">
        <v>39</v>
      </c>
      <c r="P31" s="118" t="s">
        <v>179</v>
      </c>
      <c r="Q31" s="117">
        <v>23</v>
      </c>
      <c r="R31" s="118" t="s">
        <v>633</v>
      </c>
      <c r="S31" s="117">
        <v>37</v>
      </c>
      <c r="T31" s="118" t="s">
        <v>458</v>
      </c>
      <c r="U31" s="117">
        <v>37</v>
      </c>
      <c r="V31" s="118" t="s">
        <v>458</v>
      </c>
      <c r="W31" s="117">
        <v>52</v>
      </c>
      <c r="X31" s="118" t="s">
        <v>315</v>
      </c>
      <c r="Y31" s="117">
        <v>31</v>
      </c>
      <c r="Z31" s="118" t="s">
        <v>648</v>
      </c>
      <c r="AA31" s="128">
        <v>407</v>
      </c>
      <c r="AB31" s="121" t="s">
        <v>232</v>
      </c>
    </row>
    <row r="32" spans="1:28" x14ac:dyDescent="0.2">
      <c r="A32" s="3" t="s">
        <v>108</v>
      </c>
      <c r="B32" s="121" t="s">
        <v>233</v>
      </c>
      <c r="C32" s="117">
        <v>70</v>
      </c>
      <c r="D32" s="118" t="s">
        <v>441</v>
      </c>
      <c r="E32" s="117">
        <v>69</v>
      </c>
      <c r="F32" s="118" t="s">
        <v>504</v>
      </c>
      <c r="G32" s="117">
        <v>72</v>
      </c>
      <c r="H32" s="118" t="s">
        <v>363</v>
      </c>
      <c r="I32" s="117">
        <v>59</v>
      </c>
      <c r="J32" s="118" t="s">
        <v>461</v>
      </c>
      <c r="K32" s="117">
        <v>70</v>
      </c>
      <c r="L32" s="118" t="s">
        <v>441</v>
      </c>
      <c r="M32" s="117">
        <v>66</v>
      </c>
      <c r="N32" s="118" t="s">
        <v>629</v>
      </c>
      <c r="O32" s="117">
        <v>61</v>
      </c>
      <c r="P32" s="118" t="s">
        <v>211</v>
      </c>
      <c r="Q32" s="117">
        <v>80</v>
      </c>
      <c r="R32" s="118" t="s">
        <v>183</v>
      </c>
      <c r="S32" s="117">
        <v>80</v>
      </c>
      <c r="T32" s="118" t="s">
        <v>183</v>
      </c>
      <c r="U32" s="117">
        <v>91</v>
      </c>
      <c r="V32" s="118" t="s">
        <v>129</v>
      </c>
      <c r="W32" s="117">
        <v>87</v>
      </c>
      <c r="X32" s="118" t="s">
        <v>647</v>
      </c>
      <c r="Y32" s="117">
        <v>91</v>
      </c>
      <c r="Z32" s="118" t="s">
        <v>129</v>
      </c>
      <c r="AA32" s="128">
        <v>896</v>
      </c>
      <c r="AB32" s="121" t="s">
        <v>236</v>
      </c>
    </row>
    <row r="33" spans="1:28" x14ac:dyDescent="0.2">
      <c r="A33" s="3" t="s">
        <v>108</v>
      </c>
      <c r="B33" s="121" t="s">
        <v>237</v>
      </c>
      <c r="C33" s="117">
        <v>47</v>
      </c>
      <c r="D33" s="118" t="s">
        <v>590</v>
      </c>
      <c r="E33" s="117">
        <v>45</v>
      </c>
      <c r="F33" s="118" t="s">
        <v>575</v>
      </c>
      <c r="G33" s="117">
        <v>43</v>
      </c>
      <c r="H33" s="118" t="s">
        <v>546</v>
      </c>
      <c r="I33" s="117">
        <v>39</v>
      </c>
      <c r="J33" s="118" t="s">
        <v>218</v>
      </c>
      <c r="K33" s="117">
        <v>41</v>
      </c>
      <c r="L33" s="118" t="s">
        <v>80</v>
      </c>
      <c r="M33" s="117">
        <v>42</v>
      </c>
      <c r="N33" s="118" t="s">
        <v>363</v>
      </c>
      <c r="O33" s="117">
        <v>46</v>
      </c>
      <c r="P33" s="118" t="s">
        <v>322</v>
      </c>
      <c r="Q33" s="117">
        <v>34</v>
      </c>
      <c r="R33" s="118" t="s">
        <v>450</v>
      </c>
      <c r="S33" s="117">
        <v>42</v>
      </c>
      <c r="T33" s="118" t="s">
        <v>363</v>
      </c>
      <c r="U33" s="117">
        <v>43</v>
      </c>
      <c r="V33" s="118" t="s">
        <v>546</v>
      </c>
      <c r="W33" s="117">
        <v>53</v>
      </c>
      <c r="X33" s="118" t="s">
        <v>129</v>
      </c>
      <c r="Y33" s="117">
        <v>47</v>
      </c>
      <c r="Z33" s="118" t="s">
        <v>590</v>
      </c>
      <c r="AA33" s="128">
        <v>522</v>
      </c>
      <c r="AB33" s="121" t="s">
        <v>241</v>
      </c>
    </row>
    <row r="34" spans="1:28" x14ac:dyDescent="0.2">
      <c r="A34" s="3" t="s">
        <v>108</v>
      </c>
      <c r="B34" s="121" t="s">
        <v>242</v>
      </c>
      <c r="C34" s="117">
        <v>91</v>
      </c>
      <c r="D34" s="118" t="s">
        <v>183</v>
      </c>
      <c r="E34" s="117">
        <v>77</v>
      </c>
      <c r="F34" s="118" t="s">
        <v>218</v>
      </c>
      <c r="G34" s="117">
        <v>83</v>
      </c>
      <c r="H34" s="118" t="s">
        <v>578</v>
      </c>
      <c r="I34" s="117">
        <v>88</v>
      </c>
      <c r="J34" s="118" t="s">
        <v>575</v>
      </c>
      <c r="K34" s="117">
        <v>105</v>
      </c>
      <c r="L34" s="118" t="s">
        <v>129</v>
      </c>
      <c r="M34" s="117">
        <v>64</v>
      </c>
      <c r="N34" s="118" t="s">
        <v>22</v>
      </c>
      <c r="O34" s="117">
        <v>77</v>
      </c>
      <c r="P34" s="118" t="s">
        <v>218</v>
      </c>
      <c r="Q34" s="117">
        <v>87</v>
      </c>
      <c r="R34" s="118" t="s">
        <v>596</v>
      </c>
      <c r="S34" s="117">
        <v>83</v>
      </c>
      <c r="T34" s="118" t="s">
        <v>578</v>
      </c>
      <c r="U34" s="117">
        <v>73</v>
      </c>
      <c r="V34" s="118" t="s">
        <v>563</v>
      </c>
      <c r="W34" s="117">
        <v>102</v>
      </c>
      <c r="X34" s="118" t="s">
        <v>215</v>
      </c>
      <c r="Y34" s="117">
        <v>96</v>
      </c>
      <c r="Z34" s="118" t="s">
        <v>552</v>
      </c>
      <c r="AA34" s="128">
        <v>1026</v>
      </c>
      <c r="AB34" s="121" t="s">
        <v>626</v>
      </c>
    </row>
    <row r="35" spans="1:28" x14ac:dyDescent="0.2">
      <c r="A35" s="3" t="s">
        <v>108</v>
      </c>
      <c r="B35" s="121" t="s">
        <v>245</v>
      </c>
      <c r="C35" s="117">
        <v>29</v>
      </c>
      <c r="D35" s="118" t="s">
        <v>461</v>
      </c>
      <c r="E35" s="117">
        <v>33</v>
      </c>
      <c r="F35" s="118" t="s">
        <v>648</v>
      </c>
      <c r="G35" s="117">
        <v>42</v>
      </c>
      <c r="H35" s="118" t="s">
        <v>179</v>
      </c>
      <c r="I35" s="117">
        <v>43</v>
      </c>
      <c r="J35" s="118" t="s">
        <v>79</v>
      </c>
      <c r="K35" s="117">
        <v>33</v>
      </c>
      <c r="L35" s="118" t="s">
        <v>648</v>
      </c>
      <c r="M35" s="117">
        <v>33</v>
      </c>
      <c r="N35" s="118" t="s">
        <v>648</v>
      </c>
      <c r="O35" s="117">
        <v>27</v>
      </c>
      <c r="P35" s="118" t="s">
        <v>22</v>
      </c>
      <c r="Q35" s="117">
        <v>43</v>
      </c>
      <c r="R35" s="118" t="s">
        <v>79</v>
      </c>
      <c r="S35" s="117">
        <v>30</v>
      </c>
      <c r="T35" s="118" t="s">
        <v>418</v>
      </c>
      <c r="U35" s="117">
        <v>34</v>
      </c>
      <c r="V35" s="118" t="s">
        <v>441</v>
      </c>
      <c r="W35" s="117">
        <v>39</v>
      </c>
      <c r="X35" s="118" t="s">
        <v>183</v>
      </c>
      <c r="Y35" s="117">
        <v>51</v>
      </c>
      <c r="Z35" s="118" t="s">
        <v>331</v>
      </c>
      <c r="AA35" s="128">
        <v>437</v>
      </c>
      <c r="AB35" s="121" t="s">
        <v>50</v>
      </c>
    </row>
    <row r="36" spans="1:28" x14ac:dyDescent="0.2">
      <c r="A36" s="3" t="s">
        <v>108</v>
      </c>
      <c r="B36" s="121" t="s">
        <v>250</v>
      </c>
      <c r="C36" s="117">
        <v>32</v>
      </c>
      <c r="D36" s="118" t="s">
        <v>627</v>
      </c>
      <c r="E36" s="117">
        <v>30</v>
      </c>
      <c r="F36" s="118" t="s">
        <v>211</v>
      </c>
      <c r="G36" s="117">
        <v>47</v>
      </c>
      <c r="H36" s="118" t="s">
        <v>251</v>
      </c>
      <c r="I36" s="117">
        <v>32</v>
      </c>
      <c r="J36" s="118" t="s">
        <v>627</v>
      </c>
      <c r="K36" s="117">
        <v>49</v>
      </c>
      <c r="L36" s="118" t="s">
        <v>139</v>
      </c>
      <c r="M36" s="117">
        <v>52</v>
      </c>
      <c r="N36" s="118" t="s">
        <v>297</v>
      </c>
      <c r="O36" s="117">
        <v>51</v>
      </c>
      <c r="P36" s="118" t="s">
        <v>164</v>
      </c>
      <c r="Q36" s="117">
        <v>35</v>
      </c>
      <c r="R36" s="118" t="s">
        <v>363</v>
      </c>
      <c r="S36" s="117">
        <v>23</v>
      </c>
      <c r="T36" s="118" t="s">
        <v>87</v>
      </c>
      <c r="U36" s="117">
        <v>34</v>
      </c>
      <c r="V36" s="118" t="s">
        <v>441</v>
      </c>
      <c r="W36" s="117">
        <v>26</v>
      </c>
      <c r="X36" s="118" t="s">
        <v>530</v>
      </c>
      <c r="Y36" s="117">
        <v>27</v>
      </c>
      <c r="Z36" s="118" t="s">
        <v>22</v>
      </c>
      <c r="AA36" s="128">
        <v>438</v>
      </c>
      <c r="AB36" s="121" t="s">
        <v>50</v>
      </c>
    </row>
    <row r="37" spans="1:28" x14ac:dyDescent="0.2">
      <c r="A37" s="3" t="s">
        <v>108</v>
      </c>
      <c r="B37" s="121" t="s">
        <v>254</v>
      </c>
      <c r="C37" s="117">
        <v>9</v>
      </c>
      <c r="D37" s="118" t="s">
        <v>129</v>
      </c>
      <c r="E37" s="117">
        <v>9</v>
      </c>
      <c r="F37" s="118" t="s">
        <v>129</v>
      </c>
      <c r="G37" s="117">
        <v>8</v>
      </c>
      <c r="H37" s="118" t="s">
        <v>458</v>
      </c>
      <c r="I37" s="117">
        <v>5</v>
      </c>
      <c r="J37" s="118" t="s">
        <v>633</v>
      </c>
      <c r="K37" s="117">
        <v>6</v>
      </c>
      <c r="L37" s="118" t="s">
        <v>211</v>
      </c>
      <c r="M37" s="185"/>
      <c r="N37" s="186"/>
      <c r="O37" s="117">
        <v>10</v>
      </c>
      <c r="P37" s="118" t="s">
        <v>273</v>
      </c>
      <c r="Q37" s="117">
        <v>7</v>
      </c>
      <c r="R37" s="118" t="s">
        <v>363</v>
      </c>
      <c r="S37" s="117">
        <v>8</v>
      </c>
      <c r="T37" s="118" t="s">
        <v>458</v>
      </c>
      <c r="U37" s="117">
        <v>9</v>
      </c>
      <c r="V37" s="118" t="s">
        <v>129</v>
      </c>
      <c r="W37" s="117">
        <v>12</v>
      </c>
      <c r="X37" s="118" t="s">
        <v>192</v>
      </c>
      <c r="Y37" s="185"/>
      <c r="Z37" s="186"/>
      <c r="AA37" s="128">
        <v>88</v>
      </c>
      <c r="AB37" s="121" t="s">
        <v>398</v>
      </c>
    </row>
    <row r="38" spans="1:28" x14ac:dyDescent="0.2">
      <c r="A38" s="3" t="s">
        <v>108</v>
      </c>
      <c r="B38" s="121" t="s">
        <v>9</v>
      </c>
      <c r="C38" s="117">
        <f>SUBTOTAL(109,C6:C37)</f>
        <v>1700</v>
      </c>
      <c r="D38" s="95" t="str">
        <f>CONCATENATE("(",FIXED(_tbl9[[#This Row],[January]]/_tbl9[[#This Row],[Total]]*100,1),")")</f>
        <v>(8.6)</v>
      </c>
      <c r="E38" s="117">
        <f>SUBTOTAL(109,E6:E37)</f>
        <v>1560</v>
      </c>
      <c r="F38" s="95" t="str">
        <f>CONCATENATE("(",FIXED(_tbl9[[#This Row],[February]]/_tbl9[[#This Row],[Total]]*100,1),")")</f>
        <v>(7.9)</v>
      </c>
      <c r="G38" s="117">
        <f>SUBTOTAL(109,G6:G37)</f>
        <v>1760</v>
      </c>
      <c r="H38" s="95" t="str">
        <f>CONCATENATE("(",FIXED(_tbl9[[#This Row],[March]]/_tbl9[[#This Row],[Total]]*100,1),")")</f>
        <v>(8.9)</v>
      </c>
      <c r="I38" s="117">
        <f>SUBTOTAL(109,I6:I37)</f>
        <v>1571</v>
      </c>
      <c r="J38" s="95" t="str">
        <f>CONCATENATE("(",FIXED(_tbl9[[#This Row],[April]]/_tbl9[[#This Row],[Total]]*100,1),")")</f>
        <v>(7.9)</v>
      </c>
      <c r="K38" s="117">
        <f>SUBTOTAL(109,K6:K37)</f>
        <v>1706</v>
      </c>
      <c r="L38" s="95" t="str">
        <f>CONCATENATE("(",FIXED(_tbl9[[#This Row],[May]]/_tbl9[[#This Row],[Total]]*100,1),")")</f>
        <v>(8.6)</v>
      </c>
      <c r="M38" s="117">
        <f>SUBTOTAL(109,M6:M37)</f>
        <v>1608</v>
      </c>
      <c r="N38" s="95" t="str">
        <f>CONCATENATE("(",FIXED(_tbl9[[#This Row],[June]]/_tbl9[[#This Row],[Total]]*100,1),")")</f>
        <v>(8.1)</v>
      </c>
      <c r="O38" s="117">
        <f>SUBTOTAL(109,O6:O37)</f>
        <v>1647</v>
      </c>
      <c r="P38" s="95" t="str">
        <f>CONCATENATE("(",FIXED(_tbl9[[#This Row],[July]]/_tbl9[[#This Row],[Total]]*100,1),")")</f>
        <v>(8.3)</v>
      </c>
      <c r="Q38" s="117">
        <f>SUBTOTAL(109,Q6:Q37)</f>
        <v>1528</v>
      </c>
      <c r="R38" s="95" t="str">
        <f>CONCATENATE("(",FIXED(_tbl9[[#This Row],[August]]/_tbl9[[#This Row],[Total]]*100,1),")")</f>
        <v>(7.7)</v>
      </c>
      <c r="S38" s="117">
        <f>SUBTOTAL(109,S6:S37)</f>
        <v>1559</v>
      </c>
      <c r="T38" s="95" t="str">
        <f>CONCATENATE("(",FIXED(_tbl9[[#This Row],[September]]/_tbl9[[#This Row],[Total]]*100,1),")")</f>
        <v>(7.8)</v>
      </c>
      <c r="U38" s="117">
        <f>SUBTOTAL(109,U6:U37)</f>
        <v>1671</v>
      </c>
      <c r="V38" s="95" t="str">
        <f>CONCATENATE("(",FIXED(_tbl9[[#This Row],[October]]/_tbl9[[#This Row],[Total]]*100,1),")")</f>
        <v>(8.4)</v>
      </c>
      <c r="W38" s="117">
        <f>SUBTOTAL(109,W6:W37)</f>
        <v>1812</v>
      </c>
      <c r="X38" s="95" t="str">
        <f>CONCATENATE("(",FIXED(_tbl9[[#This Row],[November]]/_tbl9[[#This Row],[Total]]*100,1),")")</f>
        <v>(9.1)</v>
      </c>
      <c r="Y38" s="117">
        <f>SUBTOTAL(109,Y6:Y37)</f>
        <v>1742</v>
      </c>
      <c r="Z38" s="95" t="str">
        <f>CONCATENATE("(",FIXED(_tbl9[[#This Row],[December]]/_tbl9[[#This Row],[Total]]*100,1),")")</f>
        <v>(8.8)</v>
      </c>
      <c r="AA38" s="128">
        <f>SUBTOTAL(109,AA6:AA37)</f>
        <v>19869</v>
      </c>
      <c r="AB38" s="95" t="str">
        <f>CONCATENATE("(",FIXED(_tbl9[[#This Row],[Total]]/$AA$105*100,1),")")</f>
        <v>(32.9)</v>
      </c>
    </row>
    <row r="39" spans="1:28" x14ac:dyDescent="0.2">
      <c r="A39" s="3" t="s">
        <v>260</v>
      </c>
      <c r="B39" s="121" t="s">
        <v>109</v>
      </c>
      <c r="C39" s="117">
        <v>59</v>
      </c>
      <c r="D39" s="118" t="s">
        <v>19</v>
      </c>
      <c r="E39" s="117">
        <v>46</v>
      </c>
      <c r="F39" s="118" t="s">
        <v>134</v>
      </c>
      <c r="G39" s="117">
        <v>51</v>
      </c>
      <c r="H39" s="118" t="s">
        <v>133</v>
      </c>
      <c r="I39" s="117">
        <v>60</v>
      </c>
      <c r="J39" s="118" t="s">
        <v>628</v>
      </c>
      <c r="K39" s="117">
        <v>47</v>
      </c>
      <c r="L39" s="118" t="s">
        <v>575</v>
      </c>
      <c r="M39" s="117">
        <v>47</v>
      </c>
      <c r="N39" s="118" t="s">
        <v>575</v>
      </c>
      <c r="O39" s="117">
        <v>46</v>
      </c>
      <c r="P39" s="118" t="s">
        <v>134</v>
      </c>
      <c r="Q39" s="117">
        <v>36</v>
      </c>
      <c r="R39" s="118" t="s">
        <v>461</v>
      </c>
      <c r="S39" s="117">
        <v>39</v>
      </c>
      <c r="T39" s="118" t="s">
        <v>563</v>
      </c>
      <c r="U39" s="117">
        <v>34</v>
      </c>
      <c r="V39" s="118" t="s">
        <v>22</v>
      </c>
      <c r="W39" s="117">
        <v>44</v>
      </c>
      <c r="X39" s="118" t="s">
        <v>578</v>
      </c>
      <c r="Y39" s="117">
        <v>37</v>
      </c>
      <c r="Z39" s="118" t="s">
        <v>211</v>
      </c>
      <c r="AA39" s="128">
        <v>546</v>
      </c>
      <c r="AB39" s="121" t="s">
        <v>263</v>
      </c>
    </row>
    <row r="40" spans="1:28" x14ac:dyDescent="0.2">
      <c r="A40" s="3" t="s">
        <v>260</v>
      </c>
      <c r="B40" s="121" t="s">
        <v>115</v>
      </c>
      <c r="C40" s="117">
        <v>55</v>
      </c>
      <c r="D40" s="118" t="s">
        <v>19</v>
      </c>
      <c r="E40" s="117">
        <v>49</v>
      </c>
      <c r="F40" s="118" t="s">
        <v>179</v>
      </c>
      <c r="G40" s="117">
        <v>44</v>
      </c>
      <c r="H40" s="118" t="s">
        <v>575</v>
      </c>
      <c r="I40" s="117">
        <v>44</v>
      </c>
      <c r="J40" s="118" t="s">
        <v>575</v>
      </c>
      <c r="K40" s="117">
        <v>42</v>
      </c>
      <c r="L40" s="118" t="s">
        <v>546</v>
      </c>
      <c r="M40" s="117">
        <v>42</v>
      </c>
      <c r="N40" s="118" t="s">
        <v>546</v>
      </c>
      <c r="O40" s="117">
        <v>41</v>
      </c>
      <c r="P40" s="118" t="s">
        <v>363</v>
      </c>
      <c r="Q40" s="117">
        <v>31</v>
      </c>
      <c r="R40" s="118" t="s">
        <v>84</v>
      </c>
      <c r="S40" s="117">
        <v>29</v>
      </c>
      <c r="T40" s="118" t="s">
        <v>633</v>
      </c>
      <c r="U40" s="117">
        <v>39</v>
      </c>
      <c r="V40" s="118" t="s">
        <v>648</v>
      </c>
      <c r="W40" s="117">
        <v>55</v>
      </c>
      <c r="X40" s="118" t="s">
        <v>19</v>
      </c>
      <c r="Y40" s="117">
        <v>39</v>
      </c>
      <c r="Z40" s="118" t="s">
        <v>648</v>
      </c>
      <c r="AA40" s="128">
        <v>510</v>
      </c>
      <c r="AB40" s="121" t="s">
        <v>55</v>
      </c>
    </row>
    <row r="41" spans="1:28" x14ac:dyDescent="0.2">
      <c r="A41" s="3" t="s">
        <v>260</v>
      </c>
      <c r="B41" s="121" t="s">
        <v>120</v>
      </c>
      <c r="C41" s="117">
        <v>86</v>
      </c>
      <c r="D41" s="118" t="s">
        <v>648</v>
      </c>
      <c r="E41" s="117">
        <v>74</v>
      </c>
      <c r="F41" s="118" t="s">
        <v>450</v>
      </c>
      <c r="G41" s="117">
        <v>104</v>
      </c>
      <c r="H41" s="118" t="s">
        <v>598</v>
      </c>
      <c r="I41" s="117">
        <v>97</v>
      </c>
      <c r="J41" s="118" t="s">
        <v>575</v>
      </c>
      <c r="K41" s="117">
        <v>101</v>
      </c>
      <c r="L41" s="118" t="s">
        <v>183</v>
      </c>
      <c r="M41" s="117">
        <v>84</v>
      </c>
      <c r="N41" s="118" t="s">
        <v>629</v>
      </c>
      <c r="O41" s="117">
        <v>82</v>
      </c>
      <c r="P41" s="118" t="s">
        <v>83</v>
      </c>
      <c r="Q41" s="117">
        <v>103</v>
      </c>
      <c r="R41" s="118" t="s">
        <v>458</v>
      </c>
      <c r="S41" s="117">
        <v>86</v>
      </c>
      <c r="T41" s="118" t="s">
        <v>648</v>
      </c>
      <c r="U41" s="117">
        <v>97</v>
      </c>
      <c r="V41" s="118" t="s">
        <v>575</v>
      </c>
      <c r="W41" s="117">
        <v>103</v>
      </c>
      <c r="X41" s="118" t="s">
        <v>458</v>
      </c>
      <c r="Y41" s="117">
        <v>116</v>
      </c>
      <c r="Z41" s="118" t="s">
        <v>129</v>
      </c>
      <c r="AA41" s="128">
        <v>1133</v>
      </c>
      <c r="AB41" s="121" t="s">
        <v>270</v>
      </c>
    </row>
    <row r="42" spans="1:28" x14ac:dyDescent="0.2">
      <c r="A42" s="3" t="s">
        <v>260</v>
      </c>
      <c r="B42" s="121" t="s">
        <v>125</v>
      </c>
      <c r="C42" s="117">
        <v>116</v>
      </c>
      <c r="D42" s="118" t="s">
        <v>19</v>
      </c>
      <c r="E42" s="117">
        <v>86</v>
      </c>
      <c r="F42" s="118" t="s">
        <v>363</v>
      </c>
      <c r="G42" s="117">
        <v>93</v>
      </c>
      <c r="H42" s="118" t="s">
        <v>585</v>
      </c>
      <c r="I42" s="117">
        <v>83</v>
      </c>
      <c r="J42" s="118" t="s">
        <v>504</v>
      </c>
      <c r="K42" s="117">
        <v>89</v>
      </c>
      <c r="L42" s="118" t="s">
        <v>285</v>
      </c>
      <c r="M42" s="117">
        <v>85</v>
      </c>
      <c r="N42" s="118" t="s">
        <v>80</v>
      </c>
      <c r="O42" s="117">
        <v>80</v>
      </c>
      <c r="P42" s="118" t="s">
        <v>218</v>
      </c>
      <c r="Q42" s="117">
        <v>77</v>
      </c>
      <c r="R42" s="118" t="s">
        <v>83</v>
      </c>
      <c r="S42" s="117">
        <v>86</v>
      </c>
      <c r="T42" s="118" t="s">
        <v>363</v>
      </c>
      <c r="U42" s="117">
        <v>91</v>
      </c>
      <c r="V42" s="118" t="s">
        <v>596</v>
      </c>
      <c r="W42" s="117">
        <v>90</v>
      </c>
      <c r="X42" s="118" t="s">
        <v>134</v>
      </c>
      <c r="Y42" s="117">
        <v>95</v>
      </c>
      <c r="Z42" s="118" t="s">
        <v>183</v>
      </c>
      <c r="AA42" s="128">
        <v>1071</v>
      </c>
      <c r="AB42" s="121" t="s">
        <v>87</v>
      </c>
    </row>
    <row r="43" spans="1:28" x14ac:dyDescent="0.2">
      <c r="A43" s="3" t="s">
        <v>260</v>
      </c>
      <c r="B43" s="121" t="s">
        <v>131</v>
      </c>
      <c r="C43" s="117">
        <v>71</v>
      </c>
      <c r="D43" s="118" t="s">
        <v>458</v>
      </c>
      <c r="E43" s="117">
        <v>64</v>
      </c>
      <c r="F43" s="118" t="s">
        <v>546</v>
      </c>
      <c r="G43" s="117">
        <v>66</v>
      </c>
      <c r="H43" s="118" t="s">
        <v>596</v>
      </c>
      <c r="I43" s="117">
        <v>65</v>
      </c>
      <c r="J43" s="118" t="s">
        <v>134</v>
      </c>
      <c r="K43" s="117">
        <v>63</v>
      </c>
      <c r="L43" s="118" t="s">
        <v>578</v>
      </c>
      <c r="M43" s="117">
        <v>60</v>
      </c>
      <c r="N43" s="118" t="s">
        <v>504</v>
      </c>
      <c r="O43" s="117">
        <v>62</v>
      </c>
      <c r="P43" s="118" t="s">
        <v>363</v>
      </c>
      <c r="Q43" s="117">
        <v>68</v>
      </c>
      <c r="R43" s="118" t="s">
        <v>585</v>
      </c>
      <c r="S43" s="117">
        <v>60</v>
      </c>
      <c r="T43" s="118" t="s">
        <v>504</v>
      </c>
      <c r="U43" s="117">
        <v>73</v>
      </c>
      <c r="V43" s="118" t="s">
        <v>552</v>
      </c>
      <c r="W43" s="117">
        <v>71</v>
      </c>
      <c r="X43" s="118" t="s">
        <v>458</v>
      </c>
      <c r="Y43" s="117">
        <v>55</v>
      </c>
      <c r="Z43" s="118" t="s">
        <v>563</v>
      </c>
      <c r="AA43" s="128">
        <v>778</v>
      </c>
      <c r="AB43" s="121" t="s">
        <v>422</v>
      </c>
    </row>
    <row r="44" spans="1:28" x14ac:dyDescent="0.2">
      <c r="A44" s="3" t="s">
        <v>260</v>
      </c>
      <c r="B44" s="121" t="s">
        <v>136</v>
      </c>
      <c r="C44" s="117">
        <v>113</v>
      </c>
      <c r="D44" s="118" t="s">
        <v>255</v>
      </c>
      <c r="E44" s="117">
        <v>86</v>
      </c>
      <c r="F44" s="118" t="s">
        <v>441</v>
      </c>
      <c r="G44" s="117">
        <v>94</v>
      </c>
      <c r="H44" s="118" t="s">
        <v>575</v>
      </c>
      <c r="I44" s="117">
        <v>96</v>
      </c>
      <c r="J44" s="118" t="s">
        <v>322</v>
      </c>
      <c r="K44" s="117">
        <v>93</v>
      </c>
      <c r="L44" s="118" t="s">
        <v>596</v>
      </c>
      <c r="M44" s="117">
        <v>77</v>
      </c>
      <c r="N44" s="118" t="s">
        <v>500</v>
      </c>
      <c r="O44" s="117">
        <v>75</v>
      </c>
      <c r="P44" s="118" t="s">
        <v>211</v>
      </c>
      <c r="Q44" s="117">
        <v>82</v>
      </c>
      <c r="R44" s="118" t="s">
        <v>218</v>
      </c>
      <c r="S44" s="117">
        <v>87</v>
      </c>
      <c r="T44" s="118" t="s">
        <v>80</v>
      </c>
      <c r="U44" s="117">
        <v>93</v>
      </c>
      <c r="V44" s="118" t="s">
        <v>596</v>
      </c>
      <c r="W44" s="117">
        <v>106</v>
      </c>
      <c r="X44" s="118" t="s">
        <v>647</v>
      </c>
      <c r="Y44" s="117">
        <v>95</v>
      </c>
      <c r="Z44" s="118" t="s">
        <v>585</v>
      </c>
      <c r="AA44" s="128">
        <v>1097</v>
      </c>
      <c r="AB44" s="121" t="s">
        <v>141</v>
      </c>
    </row>
    <row r="45" spans="1:28" x14ac:dyDescent="0.2">
      <c r="A45" s="3" t="s">
        <v>260</v>
      </c>
      <c r="B45" s="121" t="s">
        <v>143</v>
      </c>
      <c r="C45" s="117">
        <v>50</v>
      </c>
      <c r="D45" s="118" t="s">
        <v>598</v>
      </c>
      <c r="E45" s="117">
        <v>30</v>
      </c>
      <c r="F45" s="118" t="s">
        <v>520</v>
      </c>
      <c r="G45" s="117">
        <v>57</v>
      </c>
      <c r="H45" s="118" t="s">
        <v>299</v>
      </c>
      <c r="I45" s="117">
        <v>38</v>
      </c>
      <c r="J45" s="118" t="s">
        <v>500</v>
      </c>
      <c r="K45" s="117">
        <v>38</v>
      </c>
      <c r="L45" s="118" t="s">
        <v>500</v>
      </c>
      <c r="M45" s="117">
        <v>40</v>
      </c>
      <c r="N45" s="118" t="s">
        <v>629</v>
      </c>
      <c r="O45" s="117">
        <v>35</v>
      </c>
      <c r="P45" s="118" t="s">
        <v>450</v>
      </c>
      <c r="Q45" s="117">
        <v>46</v>
      </c>
      <c r="R45" s="118" t="s">
        <v>596</v>
      </c>
      <c r="S45" s="117">
        <v>48</v>
      </c>
      <c r="T45" s="118" t="s">
        <v>183</v>
      </c>
      <c r="U45" s="117">
        <v>46</v>
      </c>
      <c r="V45" s="118" t="s">
        <v>596</v>
      </c>
      <c r="W45" s="117">
        <v>61</v>
      </c>
      <c r="X45" s="118" t="s">
        <v>625</v>
      </c>
      <c r="Y45" s="117">
        <v>53</v>
      </c>
      <c r="Z45" s="118" t="s">
        <v>79</v>
      </c>
      <c r="AA45" s="128">
        <v>542</v>
      </c>
      <c r="AB45" s="121" t="s">
        <v>263</v>
      </c>
    </row>
    <row r="46" spans="1:28" x14ac:dyDescent="0.2">
      <c r="A46" s="3" t="s">
        <v>260</v>
      </c>
      <c r="B46" s="121" t="s">
        <v>147</v>
      </c>
      <c r="C46" s="117">
        <v>52</v>
      </c>
      <c r="D46" s="118" t="s">
        <v>504</v>
      </c>
      <c r="E46" s="117">
        <v>40</v>
      </c>
      <c r="F46" s="118" t="s">
        <v>530</v>
      </c>
      <c r="G46" s="117">
        <v>50</v>
      </c>
      <c r="H46" s="118" t="s">
        <v>629</v>
      </c>
      <c r="I46" s="117">
        <v>70</v>
      </c>
      <c r="J46" s="118" t="s">
        <v>640</v>
      </c>
      <c r="K46" s="117">
        <v>49</v>
      </c>
      <c r="L46" s="118" t="s">
        <v>83</v>
      </c>
      <c r="M46" s="117">
        <v>67</v>
      </c>
      <c r="N46" s="118" t="s">
        <v>215</v>
      </c>
      <c r="O46" s="117">
        <v>62</v>
      </c>
      <c r="P46" s="118" t="s">
        <v>598</v>
      </c>
      <c r="Q46" s="117">
        <v>57</v>
      </c>
      <c r="R46" s="118" t="s">
        <v>134</v>
      </c>
      <c r="S46" s="117">
        <v>69</v>
      </c>
      <c r="T46" s="118" t="s">
        <v>129</v>
      </c>
      <c r="U46" s="117">
        <v>58</v>
      </c>
      <c r="V46" s="118" t="s">
        <v>575</v>
      </c>
      <c r="W46" s="117">
        <v>55</v>
      </c>
      <c r="X46" s="118" t="s">
        <v>578</v>
      </c>
      <c r="Y46" s="117">
        <v>47</v>
      </c>
      <c r="Z46" s="118" t="s">
        <v>500</v>
      </c>
      <c r="AA46" s="128">
        <v>676</v>
      </c>
      <c r="AB46" s="121" t="s">
        <v>425</v>
      </c>
    </row>
    <row r="47" spans="1:28" x14ac:dyDescent="0.2">
      <c r="A47" s="3" t="s">
        <v>260</v>
      </c>
      <c r="B47" s="121" t="s">
        <v>152</v>
      </c>
      <c r="C47" s="117">
        <v>28</v>
      </c>
      <c r="D47" s="118" t="s">
        <v>575</v>
      </c>
      <c r="E47" s="117">
        <v>28</v>
      </c>
      <c r="F47" s="118" t="s">
        <v>575</v>
      </c>
      <c r="G47" s="117">
        <v>31</v>
      </c>
      <c r="H47" s="118" t="s">
        <v>179</v>
      </c>
      <c r="I47" s="117">
        <v>25</v>
      </c>
      <c r="J47" s="118" t="s">
        <v>504</v>
      </c>
      <c r="K47" s="117">
        <v>27</v>
      </c>
      <c r="L47" s="118" t="s">
        <v>285</v>
      </c>
      <c r="M47" s="117">
        <v>30</v>
      </c>
      <c r="N47" s="118" t="s">
        <v>133</v>
      </c>
      <c r="O47" s="117">
        <v>22</v>
      </c>
      <c r="P47" s="118" t="s">
        <v>211</v>
      </c>
      <c r="Q47" s="117">
        <v>24</v>
      </c>
      <c r="R47" s="118" t="s">
        <v>629</v>
      </c>
      <c r="S47" s="117">
        <v>28</v>
      </c>
      <c r="T47" s="118" t="s">
        <v>575</v>
      </c>
      <c r="U47" s="117">
        <v>29</v>
      </c>
      <c r="V47" s="118" t="s">
        <v>590</v>
      </c>
      <c r="W47" s="117">
        <v>27</v>
      </c>
      <c r="X47" s="118" t="s">
        <v>285</v>
      </c>
      <c r="Y47" s="117">
        <v>25</v>
      </c>
      <c r="Z47" s="118" t="s">
        <v>504</v>
      </c>
      <c r="AA47" s="128">
        <v>324</v>
      </c>
      <c r="AB47" s="121" t="s">
        <v>207</v>
      </c>
    </row>
    <row r="48" spans="1:28" x14ac:dyDescent="0.2">
      <c r="A48" s="3" t="s">
        <v>260</v>
      </c>
      <c r="B48" s="121" t="s">
        <v>158</v>
      </c>
      <c r="C48" s="117">
        <v>60</v>
      </c>
      <c r="D48" s="118" t="s">
        <v>552</v>
      </c>
      <c r="E48" s="117">
        <v>51</v>
      </c>
      <c r="F48" s="118" t="s">
        <v>363</v>
      </c>
      <c r="G48" s="117">
        <v>50</v>
      </c>
      <c r="H48" s="118" t="s">
        <v>441</v>
      </c>
      <c r="I48" s="117">
        <v>49</v>
      </c>
      <c r="J48" s="118" t="s">
        <v>504</v>
      </c>
      <c r="K48" s="117">
        <v>56</v>
      </c>
      <c r="L48" s="118" t="s">
        <v>322</v>
      </c>
      <c r="M48" s="117">
        <v>51</v>
      </c>
      <c r="N48" s="118" t="s">
        <v>363</v>
      </c>
      <c r="O48" s="117">
        <v>49</v>
      </c>
      <c r="P48" s="118" t="s">
        <v>504</v>
      </c>
      <c r="Q48" s="117">
        <v>53</v>
      </c>
      <c r="R48" s="118" t="s">
        <v>285</v>
      </c>
      <c r="S48" s="117">
        <v>34</v>
      </c>
      <c r="T48" s="118" t="s">
        <v>87</v>
      </c>
      <c r="U48" s="117">
        <v>59</v>
      </c>
      <c r="V48" s="118" t="s">
        <v>598</v>
      </c>
      <c r="W48" s="117">
        <v>64</v>
      </c>
      <c r="X48" s="118" t="s">
        <v>630</v>
      </c>
      <c r="Y48" s="117">
        <v>64</v>
      </c>
      <c r="Z48" s="118" t="s">
        <v>630</v>
      </c>
      <c r="AA48" s="128">
        <v>640</v>
      </c>
      <c r="AB48" s="121" t="s">
        <v>65</v>
      </c>
    </row>
    <row r="49" spans="1:28" x14ac:dyDescent="0.2">
      <c r="A49" s="3" t="s">
        <v>260</v>
      </c>
      <c r="B49" s="121" t="s">
        <v>162</v>
      </c>
      <c r="C49" s="117">
        <v>35</v>
      </c>
      <c r="D49" s="118" t="s">
        <v>150</v>
      </c>
      <c r="E49" s="117">
        <v>27</v>
      </c>
      <c r="F49" s="118" t="s">
        <v>276</v>
      </c>
      <c r="G49" s="117">
        <v>17</v>
      </c>
      <c r="H49" s="118" t="s">
        <v>317</v>
      </c>
      <c r="I49" s="117">
        <v>19</v>
      </c>
      <c r="J49" s="118" t="s">
        <v>353</v>
      </c>
      <c r="K49" s="117">
        <v>22</v>
      </c>
      <c r="L49" s="118" t="s">
        <v>441</v>
      </c>
      <c r="M49" s="117">
        <v>16</v>
      </c>
      <c r="N49" s="118" t="s">
        <v>633</v>
      </c>
      <c r="O49" s="117">
        <v>12</v>
      </c>
      <c r="P49" s="118" t="s">
        <v>327</v>
      </c>
      <c r="Q49" s="117">
        <v>20</v>
      </c>
      <c r="R49" s="118" t="s">
        <v>563</v>
      </c>
      <c r="S49" s="117">
        <v>19</v>
      </c>
      <c r="T49" s="118" t="s">
        <v>353</v>
      </c>
      <c r="U49" s="117">
        <v>32</v>
      </c>
      <c r="V49" s="118" t="s">
        <v>625</v>
      </c>
      <c r="W49" s="117">
        <v>35</v>
      </c>
      <c r="X49" s="118" t="s">
        <v>150</v>
      </c>
      <c r="Y49" s="117">
        <v>29</v>
      </c>
      <c r="Z49" s="118" t="s">
        <v>129</v>
      </c>
      <c r="AA49" s="128">
        <v>283</v>
      </c>
      <c r="AB49" s="121" t="s">
        <v>293</v>
      </c>
    </row>
    <row r="50" spans="1:28" x14ac:dyDescent="0.2">
      <c r="A50" s="3" t="s">
        <v>260</v>
      </c>
      <c r="B50" s="121" t="s">
        <v>166</v>
      </c>
      <c r="C50" s="117">
        <v>60</v>
      </c>
      <c r="D50" s="118" t="s">
        <v>552</v>
      </c>
      <c r="E50" s="117">
        <v>39</v>
      </c>
      <c r="F50" s="118" t="s">
        <v>84</v>
      </c>
      <c r="G50" s="117">
        <v>53</v>
      </c>
      <c r="H50" s="118" t="s">
        <v>285</v>
      </c>
      <c r="I50" s="117">
        <v>53</v>
      </c>
      <c r="J50" s="118" t="s">
        <v>285</v>
      </c>
      <c r="K50" s="117">
        <v>50</v>
      </c>
      <c r="L50" s="118" t="s">
        <v>441</v>
      </c>
      <c r="M50" s="117">
        <v>47</v>
      </c>
      <c r="N50" s="118" t="s">
        <v>629</v>
      </c>
      <c r="O50" s="117">
        <v>49</v>
      </c>
      <c r="P50" s="118" t="s">
        <v>504</v>
      </c>
      <c r="Q50" s="117">
        <v>44</v>
      </c>
      <c r="R50" s="118" t="s">
        <v>418</v>
      </c>
      <c r="S50" s="117">
        <v>53</v>
      </c>
      <c r="T50" s="118" t="s">
        <v>285</v>
      </c>
      <c r="U50" s="117">
        <v>57</v>
      </c>
      <c r="V50" s="118" t="s">
        <v>183</v>
      </c>
      <c r="W50" s="117">
        <v>69</v>
      </c>
      <c r="X50" s="118" t="s">
        <v>19</v>
      </c>
      <c r="Y50" s="117">
        <v>65</v>
      </c>
      <c r="Z50" s="118" t="s">
        <v>129</v>
      </c>
      <c r="AA50" s="128">
        <v>639</v>
      </c>
      <c r="AB50" s="121" t="s">
        <v>65</v>
      </c>
    </row>
    <row r="51" spans="1:28" x14ac:dyDescent="0.2">
      <c r="A51" s="3" t="s">
        <v>260</v>
      </c>
      <c r="B51" s="121" t="s">
        <v>170</v>
      </c>
      <c r="C51" s="117">
        <v>68</v>
      </c>
      <c r="D51" s="118" t="s">
        <v>596</v>
      </c>
      <c r="E51" s="117">
        <v>67</v>
      </c>
      <c r="F51" s="118" t="s">
        <v>285</v>
      </c>
      <c r="G51" s="117">
        <v>77</v>
      </c>
      <c r="H51" s="118" t="s">
        <v>179</v>
      </c>
      <c r="I51" s="117">
        <v>53</v>
      </c>
      <c r="J51" s="118" t="s">
        <v>461</v>
      </c>
      <c r="K51" s="117">
        <v>68</v>
      </c>
      <c r="L51" s="118" t="s">
        <v>596</v>
      </c>
      <c r="M51" s="117">
        <v>55</v>
      </c>
      <c r="N51" s="118" t="s">
        <v>211</v>
      </c>
      <c r="O51" s="117">
        <v>60</v>
      </c>
      <c r="P51" s="118" t="s">
        <v>218</v>
      </c>
      <c r="Q51" s="117">
        <v>59</v>
      </c>
      <c r="R51" s="118" t="s">
        <v>627</v>
      </c>
      <c r="S51" s="117">
        <v>70</v>
      </c>
      <c r="T51" s="118" t="s">
        <v>585</v>
      </c>
      <c r="U51" s="117">
        <v>87</v>
      </c>
      <c r="V51" s="118" t="s">
        <v>19</v>
      </c>
      <c r="W51" s="117">
        <v>67</v>
      </c>
      <c r="X51" s="118" t="s">
        <v>285</v>
      </c>
      <c r="Y51" s="117">
        <v>72</v>
      </c>
      <c r="Z51" s="118" t="s">
        <v>590</v>
      </c>
      <c r="AA51" s="128">
        <v>803</v>
      </c>
      <c r="AB51" s="121" t="s">
        <v>30</v>
      </c>
    </row>
    <row r="52" spans="1:28" x14ac:dyDescent="0.2">
      <c r="A52" s="3" t="s">
        <v>260</v>
      </c>
      <c r="B52" s="121" t="s">
        <v>176</v>
      </c>
      <c r="C52" s="117">
        <v>45</v>
      </c>
      <c r="D52" s="118" t="s">
        <v>363</v>
      </c>
      <c r="E52" s="117">
        <v>40</v>
      </c>
      <c r="F52" s="118" t="s">
        <v>563</v>
      </c>
      <c r="G52" s="117">
        <v>45</v>
      </c>
      <c r="H52" s="118" t="s">
        <v>363</v>
      </c>
      <c r="I52" s="117">
        <v>47</v>
      </c>
      <c r="J52" s="118" t="s">
        <v>134</v>
      </c>
      <c r="K52" s="117">
        <v>48</v>
      </c>
      <c r="L52" s="118" t="s">
        <v>575</v>
      </c>
      <c r="M52" s="117">
        <v>46</v>
      </c>
      <c r="N52" s="118" t="s">
        <v>546</v>
      </c>
      <c r="O52" s="117">
        <v>50</v>
      </c>
      <c r="P52" s="118" t="s">
        <v>183</v>
      </c>
      <c r="Q52" s="117">
        <v>48</v>
      </c>
      <c r="R52" s="118" t="s">
        <v>575</v>
      </c>
      <c r="S52" s="117">
        <v>49</v>
      </c>
      <c r="T52" s="118" t="s">
        <v>585</v>
      </c>
      <c r="U52" s="117">
        <v>59</v>
      </c>
      <c r="V52" s="118" t="s">
        <v>299</v>
      </c>
      <c r="W52" s="117">
        <v>47</v>
      </c>
      <c r="X52" s="118" t="s">
        <v>134</v>
      </c>
      <c r="Y52" s="117">
        <v>37</v>
      </c>
      <c r="Z52" s="118" t="s">
        <v>461</v>
      </c>
      <c r="AA52" s="128">
        <v>561</v>
      </c>
      <c r="AB52" s="121" t="s">
        <v>42</v>
      </c>
    </row>
    <row r="53" spans="1:28" x14ac:dyDescent="0.2">
      <c r="A53" s="3" t="s">
        <v>260</v>
      </c>
      <c r="B53" s="121" t="s">
        <v>180</v>
      </c>
      <c r="C53" s="117">
        <v>83</v>
      </c>
      <c r="D53" s="118" t="s">
        <v>585</v>
      </c>
      <c r="E53" s="117">
        <v>65</v>
      </c>
      <c r="F53" s="118" t="s">
        <v>211</v>
      </c>
      <c r="G53" s="117">
        <v>75</v>
      </c>
      <c r="H53" s="118" t="s">
        <v>80</v>
      </c>
      <c r="I53" s="117">
        <v>82</v>
      </c>
      <c r="J53" s="118" t="s">
        <v>575</v>
      </c>
      <c r="K53" s="117">
        <v>74</v>
      </c>
      <c r="L53" s="118" t="s">
        <v>441</v>
      </c>
      <c r="M53" s="117">
        <v>67</v>
      </c>
      <c r="N53" s="118" t="s">
        <v>500</v>
      </c>
      <c r="O53" s="117">
        <v>77</v>
      </c>
      <c r="P53" s="118" t="s">
        <v>578</v>
      </c>
      <c r="Q53" s="117">
        <v>86</v>
      </c>
      <c r="R53" s="118" t="s">
        <v>590</v>
      </c>
      <c r="S53" s="117">
        <v>72</v>
      </c>
      <c r="T53" s="118" t="s">
        <v>648</v>
      </c>
      <c r="U53" s="117">
        <v>103</v>
      </c>
      <c r="V53" s="118" t="s">
        <v>19</v>
      </c>
      <c r="W53" s="117">
        <v>87</v>
      </c>
      <c r="X53" s="118" t="s">
        <v>458</v>
      </c>
      <c r="Y53" s="117">
        <v>80</v>
      </c>
      <c r="Z53" s="118" t="s">
        <v>134</v>
      </c>
      <c r="AA53" s="128">
        <v>951</v>
      </c>
      <c r="AB53" s="121" t="s">
        <v>300</v>
      </c>
    </row>
    <row r="54" spans="1:28" x14ac:dyDescent="0.2">
      <c r="A54" s="3" t="s">
        <v>260</v>
      </c>
      <c r="B54" s="121" t="s">
        <v>185</v>
      </c>
      <c r="C54" s="117">
        <v>57</v>
      </c>
      <c r="D54" s="118" t="s">
        <v>504</v>
      </c>
      <c r="E54" s="117">
        <v>59</v>
      </c>
      <c r="F54" s="118" t="s">
        <v>80</v>
      </c>
      <c r="G54" s="117">
        <v>59</v>
      </c>
      <c r="H54" s="118" t="s">
        <v>80</v>
      </c>
      <c r="I54" s="117">
        <v>57</v>
      </c>
      <c r="J54" s="118" t="s">
        <v>504</v>
      </c>
      <c r="K54" s="117">
        <v>61</v>
      </c>
      <c r="L54" s="118" t="s">
        <v>546</v>
      </c>
      <c r="M54" s="117">
        <v>53</v>
      </c>
      <c r="N54" s="118" t="s">
        <v>563</v>
      </c>
      <c r="O54" s="117">
        <v>54</v>
      </c>
      <c r="P54" s="118" t="s">
        <v>627</v>
      </c>
      <c r="Q54" s="117">
        <v>60</v>
      </c>
      <c r="R54" s="118" t="s">
        <v>578</v>
      </c>
      <c r="S54" s="117">
        <v>67</v>
      </c>
      <c r="T54" s="118" t="s">
        <v>590</v>
      </c>
      <c r="U54" s="117">
        <v>76</v>
      </c>
      <c r="V54" s="118" t="s">
        <v>129</v>
      </c>
      <c r="W54" s="117">
        <v>71</v>
      </c>
      <c r="X54" s="118" t="s">
        <v>276</v>
      </c>
      <c r="Y54" s="117">
        <v>70</v>
      </c>
      <c r="Z54" s="118" t="s">
        <v>552</v>
      </c>
      <c r="AA54" s="128">
        <v>744</v>
      </c>
      <c r="AB54" s="121" t="s">
        <v>175</v>
      </c>
    </row>
    <row r="55" spans="1:28" x14ac:dyDescent="0.2">
      <c r="A55" s="3" t="s">
        <v>260</v>
      </c>
      <c r="B55" s="121" t="s">
        <v>190</v>
      </c>
      <c r="C55" s="117">
        <v>85</v>
      </c>
      <c r="D55" s="118" t="s">
        <v>647</v>
      </c>
      <c r="E55" s="117">
        <v>75</v>
      </c>
      <c r="F55" s="118" t="s">
        <v>575</v>
      </c>
      <c r="G55" s="117">
        <v>95</v>
      </c>
      <c r="H55" s="118" t="s">
        <v>19</v>
      </c>
      <c r="I55" s="117">
        <v>66</v>
      </c>
      <c r="J55" s="118" t="s">
        <v>218</v>
      </c>
      <c r="K55" s="117">
        <v>72</v>
      </c>
      <c r="L55" s="118" t="s">
        <v>546</v>
      </c>
      <c r="M55" s="117">
        <v>64</v>
      </c>
      <c r="N55" s="118" t="s">
        <v>627</v>
      </c>
      <c r="O55" s="117">
        <v>82</v>
      </c>
      <c r="P55" s="118" t="s">
        <v>552</v>
      </c>
      <c r="Q55" s="117">
        <v>55</v>
      </c>
      <c r="R55" s="118" t="s">
        <v>431</v>
      </c>
      <c r="S55" s="117">
        <v>52</v>
      </c>
      <c r="T55" s="118" t="s">
        <v>530</v>
      </c>
      <c r="U55" s="117">
        <v>73</v>
      </c>
      <c r="V55" s="118" t="s">
        <v>285</v>
      </c>
      <c r="W55" s="117">
        <v>81</v>
      </c>
      <c r="X55" s="118" t="s">
        <v>598</v>
      </c>
      <c r="Y55" s="117">
        <v>77</v>
      </c>
      <c r="Z55" s="118" t="s">
        <v>322</v>
      </c>
      <c r="AA55" s="128">
        <v>877</v>
      </c>
      <c r="AB55" s="121" t="s">
        <v>89</v>
      </c>
    </row>
    <row r="56" spans="1:28" x14ac:dyDescent="0.2">
      <c r="A56" s="3" t="s">
        <v>260</v>
      </c>
      <c r="B56" s="121" t="s">
        <v>194</v>
      </c>
      <c r="C56" s="117">
        <v>32</v>
      </c>
      <c r="D56" s="118" t="s">
        <v>140</v>
      </c>
      <c r="E56" s="117">
        <v>18</v>
      </c>
      <c r="F56" s="118" t="s">
        <v>633</v>
      </c>
      <c r="G56" s="117">
        <v>26</v>
      </c>
      <c r="H56" s="118" t="s">
        <v>546</v>
      </c>
      <c r="I56" s="117">
        <v>24</v>
      </c>
      <c r="J56" s="118" t="s">
        <v>218</v>
      </c>
      <c r="K56" s="117">
        <v>24</v>
      </c>
      <c r="L56" s="118" t="s">
        <v>218</v>
      </c>
      <c r="M56" s="117">
        <v>20</v>
      </c>
      <c r="N56" s="118" t="s">
        <v>431</v>
      </c>
      <c r="O56" s="117">
        <v>32</v>
      </c>
      <c r="P56" s="118" t="s">
        <v>140</v>
      </c>
      <c r="Q56" s="117">
        <v>10</v>
      </c>
      <c r="R56" s="118" t="s">
        <v>114</v>
      </c>
      <c r="S56" s="117">
        <v>26</v>
      </c>
      <c r="T56" s="118" t="s">
        <v>546</v>
      </c>
      <c r="U56" s="117">
        <v>31</v>
      </c>
      <c r="V56" s="118" t="s">
        <v>647</v>
      </c>
      <c r="W56" s="117">
        <v>40</v>
      </c>
      <c r="X56" s="118" t="s">
        <v>128</v>
      </c>
      <c r="Y56" s="117">
        <v>35</v>
      </c>
      <c r="Z56" s="118" t="s">
        <v>628</v>
      </c>
      <c r="AA56" s="128">
        <v>318</v>
      </c>
      <c r="AB56" s="121" t="s">
        <v>207</v>
      </c>
    </row>
    <row r="57" spans="1:28" x14ac:dyDescent="0.2">
      <c r="A57" s="3" t="s">
        <v>260</v>
      </c>
      <c r="B57" s="121" t="s">
        <v>198</v>
      </c>
      <c r="C57" s="117">
        <v>46</v>
      </c>
      <c r="D57" s="118" t="s">
        <v>546</v>
      </c>
      <c r="E57" s="117">
        <v>42</v>
      </c>
      <c r="F57" s="118" t="s">
        <v>218</v>
      </c>
      <c r="G57" s="117">
        <v>45</v>
      </c>
      <c r="H57" s="118" t="s">
        <v>363</v>
      </c>
      <c r="I57" s="117">
        <v>40</v>
      </c>
      <c r="J57" s="118" t="s">
        <v>563</v>
      </c>
      <c r="K57" s="117">
        <v>53</v>
      </c>
      <c r="L57" s="118" t="s">
        <v>552</v>
      </c>
      <c r="M57" s="117">
        <v>48</v>
      </c>
      <c r="N57" s="118" t="s">
        <v>575</v>
      </c>
      <c r="O57" s="117">
        <v>45</v>
      </c>
      <c r="P57" s="118" t="s">
        <v>363</v>
      </c>
      <c r="Q57" s="117">
        <v>43</v>
      </c>
      <c r="R57" s="118" t="s">
        <v>504</v>
      </c>
      <c r="S57" s="117">
        <v>44</v>
      </c>
      <c r="T57" s="118" t="s">
        <v>441</v>
      </c>
      <c r="U57" s="117">
        <v>58</v>
      </c>
      <c r="V57" s="118" t="s">
        <v>255</v>
      </c>
      <c r="W57" s="117">
        <v>56</v>
      </c>
      <c r="X57" s="118" t="s">
        <v>630</v>
      </c>
      <c r="Y57" s="117">
        <v>41</v>
      </c>
      <c r="Z57" s="118" t="s">
        <v>627</v>
      </c>
      <c r="AA57" s="128">
        <v>561</v>
      </c>
      <c r="AB57" s="121" t="s">
        <v>42</v>
      </c>
    </row>
    <row r="58" spans="1:28" x14ac:dyDescent="0.2">
      <c r="A58" s="3" t="s">
        <v>260</v>
      </c>
      <c r="B58" s="121" t="s">
        <v>202</v>
      </c>
      <c r="C58" s="117">
        <v>32</v>
      </c>
      <c r="D58" s="118" t="s">
        <v>630</v>
      </c>
      <c r="E58" s="117">
        <v>26</v>
      </c>
      <c r="F58" s="118" t="s">
        <v>578</v>
      </c>
      <c r="G58" s="117">
        <v>26</v>
      </c>
      <c r="H58" s="118" t="s">
        <v>578</v>
      </c>
      <c r="I58" s="117">
        <v>17</v>
      </c>
      <c r="J58" s="118" t="s">
        <v>87</v>
      </c>
      <c r="K58" s="117">
        <v>20</v>
      </c>
      <c r="L58" s="118" t="s">
        <v>22</v>
      </c>
      <c r="M58" s="117">
        <v>20</v>
      </c>
      <c r="N58" s="118" t="s">
        <v>22</v>
      </c>
      <c r="O58" s="117">
        <v>28</v>
      </c>
      <c r="P58" s="118" t="s">
        <v>585</v>
      </c>
      <c r="Q58" s="117">
        <v>23</v>
      </c>
      <c r="R58" s="118" t="s">
        <v>83</v>
      </c>
      <c r="S58" s="117">
        <v>26</v>
      </c>
      <c r="T58" s="118" t="s">
        <v>578</v>
      </c>
      <c r="U58" s="117">
        <v>29</v>
      </c>
      <c r="V58" s="118" t="s">
        <v>590</v>
      </c>
      <c r="W58" s="117">
        <v>36</v>
      </c>
      <c r="X58" s="118" t="s">
        <v>139</v>
      </c>
      <c r="Y58" s="117">
        <v>38</v>
      </c>
      <c r="Z58" s="118" t="s">
        <v>210</v>
      </c>
      <c r="AA58" s="128">
        <v>321</v>
      </c>
      <c r="AB58" s="121" t="s">
        <v>207</v>
      </c>
    </row>
    <row r="59" spans="1:28" x14ac:dyDescent="0.2">
      <c r="A59" s="3" t="s">
        <v>260</v>
      </c>
      <c r="B59" s="121" t="s">
        <v>208</v>
      </c>
      <c r="C59" s="117">
        <v>128</v>
      </c>
      <c r="D59" s="118" t="s">
        <v>635</v>
      </c>
      <c r="E59" s="117">
        <v>97</v>
      </c>
      <c r="F59" s="118" t="s">
        <v>363</v>
      </c>
      <c r="G59" s="117">
        <v>120</v>
      </c>
      <c r="H59" s="118" t="s">
        <v>215</v>
      </c>
      <c r="I59" s="117">
        <v>87</v>
      </c>
      <c r="J59" s="118" t="s">
        <v>83</v>
      </c>
      <c r="K59" s="117">
        <v>114</v>
      </c>
      <c r="L59" s="118" t="s">
        <v>552</v>
      </c>
      <c r="M59" s="117">
        <v>106</v>
      </c>
      <c r="N59" s="118" t="s">
        <v>322</v>
      </c>
      <c r="O59" s="117">
        <v>106</v>
      </c>
      <c r="P59" s="118" t="s">
        <v>322</v>
      </c>
      <c r="Q59" s="117">
        <v>93</v>
      </c>
      <c r="R59" s="118" t="s">
        <v>504</v>
      </c>
      <c r="S59" s="117">
        <v>83</v>
      </c>
      <c r="T59" s="118" t="s">
        <v>418</v>
      </c>
      <c r="U59" s="117">
        <v>118</v>
      </c>
      <c r="V59" s="118" t="s">
        <v>647</v>
      </c>
      <c r="W59" s="117">
        <v>73</v>
      </c>
      <c r="X59" s="118" t="s">
        <v>317</v>
      </c>
      <c r="Y59" s="117">
        <v>86</v>
      </c>
      <c r="Z59" s="118" t="s">
        <v>563</v>
      </c>
      <c r="AA59" s="128">
        <v>1211</v>
      </c>
      <c r="AB59" s="121" t="s">
        <v>317</v>
      </c>
    </row>
    <row r="60" spans="1:28" x14ac:dyDescent="0.2">
      <c r="A60" s="3" t="s">
        <v>260</v>
      </c>
      <c r="B60" s="121" t="s">
        <v>212</v>
      </c>
      <c r="C60" s="117">
        <v>51</v>
      </c>
      <c r="D60" s="118" t="s">
        <v>563</v>
      </c>
      <c r="E60" s="117">
        <v>45</v>
      </c>
      <c r="F60" s="118" t="s">
        <v>431</v>
      </c>
      <c r="G60" s="117">
        <v>64</v>
      </c>
      <c r="H60" s="118" t="s">
        <v>183</v>
      </c>
      <c r="I60" s="117">
        <v>71</v>
      </c>
      <c r="J60" s="118" t="s">
        <v>215</v>
      </c>
      <c r="K60" s="117">
        <v>61</v>
      </c>
      <c r="L60" s="118" t="s">
        <v>596</v>
      </c>
      <c r="M60" s="117">
        <v>55</v>
      </c>
      <c r="N60" s="118" t="s">
        <v>504</v>
      </c>
      <c r="O60" s="117">
        <v>59</v>
      </c>
      <c r="P60" s="118" t="s">
        <v>546</v>
      </c>
      <c r="Q60" s="117">
        <v>56</v>
      </c>
      <c r="R60" s="118" t="s">
        <v>441</v>
      </c>
      <c r="S60" s="117">
        <v>62</v>
      </c>
      <c r="T60" s="118" t="s">
        <v>585</v>
      </c>
      <c r="U60" s="117">
        <v>55</v>
      </c>
      <c r="V60" s="118" t="s">
        <v>504</v>
      </c>
      <c r="W60" s="117">
        <v>72</v>
      </c>
      <c r="X60" s="118" t="s">
        <v>140</v>
      </c>
      <c r="Y60" s="117">
        <v>65</v>
      </c>
      <c r="Z60" s="118" t="s">
        <v>458</v>
      </c>
      <c r="AA60" s="128">
        <v>716</v>
      </c>
      <c r="AB60" s="121" t="s">
        <v>34</v>
      </c>
    </row>
    <row r="61" spans="1:28" x14ac:dyDescent="0.2">
      <c r="A61" s="3" t="s">
        <v>260</v>
      </c>
      <c r="B61" s="121" t="s">
        <v>216</v>
      </c>
      <c r="C61" s="117">
        <v>35</v>
      </c>
      <c r="D61" s="118" t="s">
        <v>80</v>
      </c>
      <c r="E61" s="117">
        <v>34</v>
      </c>
      <c r="F61" s="118" t="s">
        <v>504</v>
      </c>
      <c r="G61" s="117">
        <v>38</v>
      </c>
      <c r="H61" s="118" t="s">
        <v>575</v>
      </c>
      <c r="I61" s="117">
        <v>37</v>
      </c>
      <c r="J61" s="118" t="s">
        <v>134</v>
      </c>
      <c r="K61" s="117">
        <v>34</v>
      </c>
      <c r="L61" s="118" t="s">
        <v>504</v>
      </c>
      <c r="M61" s="117">
        <v>35</v>
      </c>
      <c r="N61" s="118" t="s">
        <v>80</v>
      </c>
      <c r="O61" s="117">
        <v>47</v>
      </c>
      <c r="P61" s="118" t="s">
        <v>251</v>
      </c>
      <c r="Q61" s="117">
        <v>33</v>
      </c>
      <c r="R61" s="118" t="s">
        <v>218</v>
      </c>
      <c r="S61" s="117">
        <v>38</v>
      </c>
      <c r="T61" s="118" t="s">
        <v>575</v>
      </c>
      <c r="U61" s="117">
        <v>43</v>
      </c>
      <c r="V61" s="118" t="s">
        <v>79</v>
      </c>
      <c r="W61" s="117">
        <v>34</v>
      </c>
      <c r="X61" s="118" t="s">
        <v>504</v>
      </c>
      <c r="Y61" s="117">
        <v>33</v>
      </c>
      <c r="Z61" s="118" t="s">
        <v>218</v>
      </c>
      <c r="AA61" s="128">
        <v>441</v>
      </c>
      <c r="AB61" s="121" t="s">
        <v>50</v>
      </c>
    </row>
    <row r="62" spans="1:28" x14ac:dyDescent="0.2">
      <c r="A62" s="3" t="s">
        <v>260</v>
      </c>
      <c r="B62" s="121" t="s">
        <v>220</v>
      </c>
      <c r="C62" s="117">
        <v>29</v>
      </c>
      <c r="D62" s="118" t="s">
        <v>83</v>
      </c>
      <c r="E62" s="117">
        <v>26</v>
      </c>
      <c r="F62" s="118" t="s">
        <v>450</v>
      </c>
      <c r="G62" s="117">
        <v>23</v>
      </c>
      <c r="H62" s="118" t="s">
        <v>414</v>
      </c>
      <c r="I62" s="117">
        <v>30</v>
      </c>
      <c r="J62" s="118" t="s">
        <v>218</v>
      </c>
      <c r="K62" s="117">
        <v>37</v>
      </c>
      <c r="L62" s="118" t="s">
        <v>133</v>
      </c>
      <c r="M62" s="117">
        <v>30</v>
      </c>
      <c r="N62" s="118" t="s">
        <v>218</v>
      </c>
      <c r="O62" s="117">
        <v>29</v>
      </c>
      <c r="P62" s="118" t="s">
        <v>83</v>
      </c>
      <c r="Q62" s="117">
        <v>25</v>
      </c>
      <c r="R62" s="118" t="s">
        <v>431</v>
      </c>
      <c r="S62" s="117">
        <v>42</v>
      </c>
      <c r="T62" s="118" t="s">
        <v>299</v>
      </c>
      <c r="U62" s="117">
        <v>49</v>
      </c>
      <c r="V62" s="118" t="s">
        <v>508</v>
      </c>
      <c r="W62" s="117">
        <v>38</v>
      </c>
      <c r="X62" s="118" t="s">
        <v>276</v>
      </c>
      <c r="Y62" s="117">
        <v>42</v>
      </c>
      <c r="Z62" s="118" t="s">
        <v>299</v>
      </c>
      <c r="AA62" s="128">
        <v>400</v>
      </c>
      <c r="AB62" s="121" t="s">
        <v>232</v>
      </c>
    </row>
    <row r="63" spans="1:28" x14ac:dyDescent="0.2">
      <c r="A63" s="3" t="s">
        <v>260</v>
      </c>
      <c r="B63" s="121" t="s">
        <v>224</v>
      </c>
      <c r="C63" s="117">
        <v>49</v>
      </c>
      <c r="D63" s="118" t="s">
        <v>79</v>
      </c>
      <c r="E63" s="117">
        <v>38</v>
      </c>
      <c r="F63" s="118" t="s">
        <v>648</v>
      </c>
      <c r="G63" s="117">
        <v>48</v>
      </c>
      <c r="H63" s="118" t="s">
        <v>179</v>
      </c>
      <c r="I63" s="117">
        <v>36</v>
      </c>
      <c r="J63" s="118" t="s">
        <v>83</v>
      </c>
      <c r="K63" s="117">
        <v>59</v>
      </c>
      <c r="L63" s="118" t="s">
        <v>210</v>
      </c>
      <c r="M63" s="117">
        <v>34</v>
      </c>
      <c r="N63" s="118" t="s">
        <v>211</v>
      </c>
      <c r="O63" s="117">
        <v>28</v>
      </c>
      <c r="P63" s="118" t="s">
        <v>270</v>
      </c>
      <c r="Q63" s="117">
        <v>42</v>
      </c>
      <c r="R63" s="118" t="s">
        <v>134</v>
      </c>
      <c r="S63" s="117">
        <v>45</v>
      </c>
      <c r="T63" s="118" t="s">
        <v>590</v>
      </c>
      <c r="U63" s="117">
        <v>37</v>
      </c>
      <c r="V63" s="118" t="s">
        <v>629</v>
      </c>
      <c r="W63" s="117">
        <v>39</v>
      </c>
      <c r="X63" s="118" t="s">
        <v>441</v>
      </c>
      <c r="Y63" s="117">
        <v>43</v>
      </c>
      <c r="Z63" s="118" t="s">
        <v>575</v>
      </c>
      <c r="AA63" s="128">
        <v>498</v>
      </c>
      <c r="AB63" s="121" t="s">
        <v>55</v>
      </c>
    </row>
    <row r="64" spans="1:28" x14ac:dyDescent="0.2">
      <c r="A64" s="3" t="s">
        <v>260</v>
      </c>
      <c r="B64" s="121" t="s">
        <v>228</v>
      </c>
      <c r="C64" s="117">
        <v>37</v>
      </c>
      <c r="D64" s="118" t="s">
        <v>133</v>
      </c>
      <c r="E64" s="117">
        <v>33</v>
      </c>
      <c r="F64" s="118" t="s">
        <v>285</v>
      </c>
      <c r="G64" s="117">
        <v>42</v>
      </c>
      <c r="H64" s="118" t="s">
        <v>635</v>
      </c>
      <c r="I64" s="117">
        <v>26</v>
      </c>
      <c r="J64" s="118" t="s">
        <v>461</v>
      </c>
      <c r="K64" s="117">
        <v>24</v>
      </c>
      <c r="L64" s="118" t="s">
        <v>84</v>
      </c>
      <c r="M64" s="117">
        <v>29</v>
      </c>
      <c r="N64" s="118" t="s">
        <v>627</v>
      </c>
      <c r="O64" s="117">
        <v>37</v>
      </c>
      <c r="P64" s="118" t="s">
        <v>133</v>
      </c>
      <c r="Q64" s="117">
        <v>27</v>
      </c>
      <c r="R64" s="118" t="s">
        <v>211</v>
      </c>
      <c r="S64" s="117">
        <v>28</v>
      </c>
      <c r="T64" s="118" t="s">
        <v>563</v>
      </c>
      <c r="U64" s="117">
        <v>37</v>
      </c>
      <c r="V64" s="118" t="s">
        <v>133</v>
      </c>
      <c r="W64" s="117">
        <v>37</v>
      </c>
      <c r="X64" s="118" t="s">
        <v>133</v>
      </c>
      <c r="Y64" s="117">
        <v>39</v>
      </c>
      <c r="Z64" s="118" t="s">
        <v>79</v>
      </c>
      <c r="AA64" s="128">
        <v>396</v>
      </c>
      <c r="AB64" s="121" t="s">
        <v>232</v>
      </c>
    </row>
    <row r="65" spans="1:28" x14ac:dyDescent="0.2">
      <c r="A65" s="3" t="s">
        <v>260</v>
      </c>
      <c r="B65" s="121" t="s">
        <v>233</v>
      </c>
      <c r="C65" s="117">
        <v>80</v>
      </c>
      <c r="D65" s="118" t="s">
        <v>552</v>
      </c>
      <c r="E65" s="117">
        <v>68</v>
      </c>
      <c r="F65" s="118" t="s">
        <v>363</v>
      </c>
      <c r="G65" s="117">
        <v>84</v>
      </c>
      <c r="H65" s="118" t="s">
        <v>79</v>
      </c>
      <c r="I65" s="117">
        <v>75</v>
      </c>
      <c r="J65" s="118" t="s">
        <v>322</v>
      </c>
      <c r="K65" s="117">
        <v>73</v>
      </c>
      <c r="L65" s="118" t="s">
        <v>575</v>
      </c>
      <c r="M65" s="117">
        <v>64</v>
      </c>
      <c r="N65" s="118" t="s">
        <v>218</v>
      </c>
      <c r="O65" s="117">
        <v>52</v>
      </c>
      <c r="P65" s="118" t="s">
        <v>84</v>
      </c>
      <c r="Q65" s="117">
        <v>75</v>
      </c>
      <c r="R65" s="118" t="s">
        <v>322</v>
      </c>
      <c r="S65" s="117">
        <v>51</v>
      </c>
      <c r="T65" s="118" t="s">
        <v>317</v>
      </c>
      <c r="U65" s="117">
        <v>76</v>
      </c>
      <c r="V65" s="118" t="s">
        <v>183</v>
      </c>
      <c r="W65" s="117">
        <v>77</v>
      </c>
      <c r="X65" s="118" t="s">
        <v>590</v>
      </c>
      <c r="Y65" s="117">
        <v>78</v>
      </c>
      <c r="Z65" s="118" t="s">
        <v>458</v>
      </c>
      <c r="AA65" s="128">
        <v>853</v>
      </c>
      <c r="AB65" s="121" t="s">
        <v>327</v>
      </c>
    </row>
    <row r="66" spans="1:28" x14ac:dyDescent="0.2">
      <c r="A66" s="3" t="s">
        <v>260</v>
      </c>
      <c r="B66" s="121" t="s">
        <v>237</v>
      </c>
      <c r="C66" s="117">
        <v>46</v>
      </c>
      <c r="D66" s="118" t="s">
        <v>598</v>
      </c>
      <c r="E66" s="117">
        <v>39</v>
      </c>
      <c r="F66" s="118" t="s">
        <v>441</v>
      </c>
      <c r="G66" s="117">
        <v>27</v>
      </c>
      <c r="H66" s="118" t="s">
        <v>141</v>
      </c>
      <c r="I66" s="117">
        <v>31</v>
      </c>
      <c r="J66" s="118" t="s">
        <v>22</v>
      </c>
      <c r="K66" s="117">
        <v>50</v>
      </c>
      <c r="L66" s="118" t="s">
        <v>630</v>
      </c>
      <c r="M66" s="117">
        <v>41</v>
      </c>
      <c r="N66" s="118" t="s">
        <v>546</v>
      </c>
      <c r="O66" s="117">
        <v>41</v>
      </c>
      <c r="P66" s="118" t="s">
        <v>546</v>
      </c>
      <c r="Q66" s="117">
        <v>44</v>
      </c>
      <c r="R66" s="118" t="s">
        <v>322</v>
      </c>
      <c r="S66" s="117">
        <v>34</v>
      </c>
      <c r="T66" s="118" t="s">
        <v>211</v>
      </c>
      <c r="U66" s="117">
        <v>44</v>
      </c>
      <c r="V66" s="118" t="s">
        <v>322</v>
      </c>
      <c r="W66" s="117">
        <v>52</v>
      </c>
      <c r="X66" s="118" t="s">
        <v>640</v>
      </c>
      <c r="Y66" s="117">
        <v>52</v>
      </c>
      <c r="Z66" s="118" t="s">
        <v>640</v>
      </c>
      <c r="AA66" s="128">
        <v>501</v>
      </c>
      <c r="AB66" s="121" t="s">
        <v>55</v>
      </c>
    </row>
    <row r="67" spans="1:28" x14ac:dyDescent="0.2">
      <c r="A67" s="3" t="s">
        <v>260</v>
      </c>
      <c r="B67" s="121" t="s">
        <v>242</v>
      </c>
      <c r="C67" s="117">
        <v>100</v>
      </c>
      <c r="D67" s="118" t="s">
        <v>79</v>
      </c>
      <c r="E67" s="117">
        <v>80</v>
      </c>
      <c r="F67" s="118" t="s">
        <v>441</v>
      </c>
      <c r="G67" s="117">
        <v>87</v>
      </c>
      <c r="H67" s="118" t="s">
        <v>596</v>
      </c>
      <c r="I67" s="117">
        <v>87</v>
      </c>
      <c r="J67" s="118" t="s">
        <v>596</v>
      </c>
      <c r="K67" s="117">
        <v>86</v>
      </c>
      <c r="L67" s="118" t="s">
        <v>134</v>
      </c>
      <c r="M67" s="117">
        <v>87</v>
      </c>
      <c r="N67" s="118" t="s">
        <v>596</v>
      </c>
      <c r="O67" s="117">
        <v>82</v>
      </c>
      <c r="P67" s="118" t="s">
        <v>363</v>
      </c>
      <c r="Q67" s="117">
        <v>81</v>
      </c>
      <c r="R67" s="118" t="s">
        <v>80</v>
      </c>
      <c r="S67" s="117">
        <v>80</v>
      </c>
      <c r="T67" s="118" t="s">
        <v>441</v>
      </c>
      <c r="U67" s="117">
        <v>87</v>
      </c>
      <c r="V67" s="118" t="s">
        <v>596</v>
      </c>
      <c r="W67" s="117">
        <v>82</v>
      </c>
      <c r="X67" s="118" t="s">
        <v>363</v>
      </c>
      <c r="Y67" s="117">
        <v>85</v>
      </c>
      <c r="Z67" s="118" t="s">
        <v>285</v>
      </c>
      <c r="AA67" s="128">
        <v>1024</v>
      </c>
      <c r="AB67" s="121" t="s">
        <v>26</v>
      </c>
    </row>
    <row r="68" spans="1:28" x14ac:dyDescent="0.2">
      <c r="A68" s="3" t="s">
        <v>260</v>
      </c>
      <c r="B68" s="121" t="s">
        <v>245</v>
      </c>
      <c r="C68" s="117">
        <v>36</v>
      </c>
      <c r="D68" s="118" t="s">
        <v>183</v>
      </c>
      <c r="E68" s="117">
        <v>35</v>
      </c>
      <c r="F68" s="118" t="s">
        <v>575</v>
      </c>
      <c r="G68" s="117">
        <v>40</v>
      </c>
      <c r="H68" s="118" t="s">
        <v>215</v>
      </c>
      <c r="I68" s="117">
        <v>34</v>
      </c>
      <c r="J68" s="118" t="s">
        <v>134</v>
      </c>
      <c r="K68" s="117">
        <v>34</v>
      </c>
      <c r="L68" s="118" t="s">
        <v>134</v>
      </c>
      <c r="M68" s="117">
        <v>25</v>
      </c>
      <c r="N68" s="118" t="s">
        <v>22</v>
      </c>
      <c r="O68" s="117">
        <v>29</v>
      </c>
      <c r="P68" s="118" t="s">
        <v>563</v>
      </c>
      <c r="Q68" s="117">
        <v>26</v>
      </c>
      <c r="R68" s="118" t="s">
        <v>382</v>
      </c>
      <c r="S68" s="117">
        <v>40</v>
      </c>
      <c r="T68" s="118" t="s">
        <v>215</v>
      </c>
      <c r="U68" s="117">
        <v>25</v>
      </c>
      <c r="V68" s="118" t="s">
        <v>22</v>
      </c>
      <c r="W68" s="117">
        <v>39</v>
      </c>
      <c r="X68" s="118" t="s">
        <v>179</v>
      </c>
      <c r="Y68" s="117">
        <v>43</v>
      </c>
      <c r="Z68" s="118" t="s">
        <v>635</v>
      </c>
      <c r="AA68" s="128">
        <v>406</v>
      </c>
      <c r="AB68" s="121" t="s">
        <v>232</v>
      </c>
    </row>
    <row r="69" spans="1:28" x14ac:dyDescent="0.2">
      <c r="A69" s="3" t="s">
        <v>260</v>
      </c>
      <c r="B69" s="121" t="s">
        <v>250</v>
      </c>
      <c r="C69" s="117">
        <v>38</v>
      </c>
      <c r="D69" s="118" t="s">
        <v>169</v>
      </c>
      <c r="E69" s="117">
        <v>31</v>
      </c>
      <c r="F69" s="118" t="s">
        <v>156</v>
      </c>
      <c r="G69" s="117">
        <v>27</v>
      </c>
      <c r="H69" s="118" t="s">
        <v>299</v>
      </c>
      <c r="I69" s="117">
        <v>26</v>
      </c>
      <c r="J69" s="118" t="s">
        <v>140</v>
      </c>
      <c r="K69" s="117">
        <v>16</v>
      </c>
      <c r="L69" s="118" t="s">
        <v>22</v>
      </c>
      <c r="M69" s="117">
        <v>17</v>
      </c>
      <c r="N69" s="118" t="s">
        <v>461</v>
      </c>
      <c r="O69" s="117">
        <v>17</v>
      </c>
      <c r="P69" s="118" t="s">
        <v>461</v>
      </c>
      <c r="Q69" s="117">
        <v>23</v>
      </c>
      <c r="R69" s="118" t="s">
        <v>183</v>
      </c>
      <c r="S69" s="117">
        <v>18</v>
      </c>
      <c r="T69" s="118" t="s">
        <v>500</v>
      </c>
      <c r="U69" s="117">
        <v>16</v>
      </c>
      <c r="V69" s="118" t="s">
        <v>22</v>
      </c>
      <c r="W69" s="117">
        <v>18</v>
      </c>
      <c r="X69" s="118" t="s">
        <v>500</v>
      </c>
      <c r="Y69" s="117">
        <v>11</v>
      </c>
      <c r="Z69" s="118" t="s">
        <v>89</v>
      </c>
      <c r="AA69" s="128">
        <v>258</v>
      </c>
      <c r="AB69" s="121" t="s">
        <v>336</v>
      </c>
    </row>
    <row r="70" spans="1:28" x14ac:dyDescent="0.2">
      <c r="A70" s="3" t="s">
        <v>260</v>
      </c>
      <c r="B70" s="121" t="s">
        <v>254</v>
      </c>
      <c r="C70" s="117">
        <v>9</v>
      </c>
      <c r="D70" s="118" t="s">
        <v>647</v>
      </c>
      <c r="E70" s="117">
        <v>6</v>
      </c>
      <c r="F70" s="118" t="s">
        <v>450</v>
      </c>
      <c r="G70" s="117">
        <v>5</v>
      </c>
      <c r="H70" s="118" t="s">
        <v>141</v>
      </c>
      <c r="I70" s="185"/>
      <c r="J70" s="186"/>
      <c r="K70" s="185"/>
      <c r="L70" s="186"/>
      <c r="M70" s="117">
        <v>9</v>
      </c>
      <c r="N70" s="118" t="s">
        <v>647</v>
      </c>
      <c r="O70" s="117">
        <v>9</v>
      </c>
      <c r="P70" s="118" t="s">
        <v>647</v>
      </c>
      <c r="Q70" s="117">
        <v>10</v>
      </c>
      <c r="R70" s="118" t="s">
        <v>19</v>
      </c>
      <c r="S70" s="117">
        <v>14</v>
      </c>
      <c r="T70" s="118" t="s">
        <v>410</v>
      </c>
      <c r="U70" s="117">
        <v>9</v>
      </c>
      <c r="V70" s="118" t="s">
        <v>647</v>
      </c>
      <c r="W70" s="117">
        <v>7</v>
      </c>
      <c r="X70" s="118" t="s">
        <v>218</v>
      </c>
      <c r="Y70" s="117">
        <v>11</v>
      </c>
      <c r="Z70" s="118" t="s">
        <v>210</v>
      </c>
      <c r="AA70" s="128">
        <v>93</v>
      </c>
      <c r="AB70" s="121" t="s">
        <v>340</v>
      </c>
    </row>
    <row r="71" spans="1:28" x14ac:dyDescent="0.2">
      <c r="A71" s="3" t="s">
        <v>260</v>
      </c>
      <c r="B71" s="121" t="s">
        <v>9</v>
      </c>
      <c r="C71" s="117">
        <f>SUBTOTAL(109,C39:C70)</f>
        <v>1871</v>
      </c>
      <c r="D71" s="95" t="str">
        <f>CONCATENATE("(",FIXED(_tbl9[[#This Row],[January]]/_tbl9[[#This Row],[Total]]*100,1),")")</f>
        <v>(9.3)</v>
      </c>
      <c r="E71" s="117">
        <f>SUBTOTAL(109,E39:E70)</f>
        <v>1544</v>
      </c>
      <c r="F71" s="95" t="str">
        <f>CONCATENATE("(",FIXED(_tbl9[[#This Row],[February]]/_tbl9[[#This Row],[Total]]*100,1),")")</f>
        <v>(7.7)</v>
      </c>
      <c r="G71" s="117">
        <f>SUBTOTAL(109,G39:G70)</f>
        <v>1763</v>
      </c>
      <c r="H71" s="95" t="str">
        <f>CONCATENATE("(",FIXED(_tbl9[[#This Row],[March]]/_tbl9[[#This Row],[Total]]*100,1),")")</f>
        <v>(8.7)</v>
      </c>
      <c r="I71" s="117">
        <f>SUBTOTAL(109,I39:I70)</f>
        <v>1625</v>
      </c>
      <c r="J71" s="95" t="str">
        <f>CONCATENATE("(",FIXED(_tbl9[[#This Row],[April]]/_tbl9[[#This Row],[Total]]*100,1),")")</f>
        <v>(8.1)</v>
      </c>
      <c r="K71" s="117">
        <f>SUBTOTAL(109,K39:K70)</f>
        <v>1685</v>
      </c>
      <c r="L71" s="95" t="str">
        <f>CONCATENATE("(",FIXED(_tbl9[[#This Row],[May]]/_tbl9[[#This Row],[Total]]*100,1),")")</f>
        <v>(8.4)</v>
      </c>
      <c r="M71" s="117">
        <f>SUBTOTAL(109,M39:M70)</f>
        <v>1551</v>
      </c>
      <c r="N71" s="95" t="str">
        <f>CONCATENATE("(",FIXED(_tbl9[[#This Row],[June]]/_tbl9[[#This Row],[Total]]*100,1),")")</f>
        <v>(7.7)</v>
      </c>
      <c r="O71" s="117">
        <f>SUBTOTAL(109,O39:O70)</f>
        <v>1579</v>
      </c>
      <c r="P71" s="95" t="str">
        <f>CONCATENATE("(",FIXED(_tbl9[[#This Row],[July]]/_tbl9[[#This Row],[Total]]*100,1),")")</f>
        <v>(7.8)</v>
      </c>
      <c r="Q71" s="117">
        <f>SUBTOTAL(109,Q39:Q70)</f>
        <v>1560</v>
      </c>
      <c r="R71" s="95" t="str">
        <f>CONCATENATE("(",FIXED(_tbl9[[#This Row],[August]]/_tbl9[[#This Row],[Total]]*100,1),")")</f>
        <v>(7.7)</v>
      </c>
      <c r="S71" s="117">
        <f>SUBTOTAL(109,S39:S70)</f>
        <v>1579</v>
      </c>
      <c r="T71" s="95" t="str">
        <f>CONCATENATE("(",FIXED(_tbl9[[#This Row],[September]]/_tbl9[[#This Row],[Total]]*100,1),")")</f>
        <v>(7.8)</v>
      </c>
      <c r="U71" s="117">
        <f>SUBTOTAL(109,U39:U70)</f>
        <v>1820</v>
      </c>
      <c r="V71" s="95" t="str">
        <f>CONCATENATE("(",FIXED(_tbl9[[#This Row],[October]]/_tbl9[[#This Row],[Total]]*100,1),")")</f>
        <v>(9.0)</v>
      </c>
      <c r="W71" s="117">
        <f>SUBTOTAL(109,W39:W70)</f>
        <v>1833</v>
      </c>
      <c r="X71" s="95" t="str">
        <f>CONCATENATE("(",FIXED(_tbl9[[#This Row],[November]]/_tbl9[[#This Row],[Total]]*100,1),")")</f>
        <v>(9.1)</v>
      </c>
      <c r="Y71" s="117">
        <f>SUBTOTAL(109,Y39:Y70)</f>
        <v>1758</v>
      </c>
      <c r="Z71" s="95" t="str">
        <f>CONCATENATE("(",FIXED(_tbl9[[#This Row],[December]]/_tbl9[[#This Row],[Total]]*100,1),")")</f>
        <v>(8.7)</v>
      </c>
      <c r="AA71" s="128">
        <f>SUBTOTAL(109,AA39:AA70)</f>
        <v>20172</v>
      </c>
      <c r="AB71" s="95" t="str">
        <f>CONCATENATE("(",FIXED(_tbl9[[#This Row],[Total]]/$AA$105*100,1),")")</f>
        <v>(33.4)</v>
      </c>
    </row>
    <row r="72" spans="1:28" x14ac:dyDescent="0.2">
      <c r="A72" s="3" t="s">
        <v>343</v>
      </c>
      <c r="B72" s="121" t="s">
        <v>109</v>
      </c>
      <c r="C72" s="117">
        <v>56</v>
      </c>
      <c r="D72" s="118" t="s">
        <v>648</v>
      </c>
      <c r="E72" s="117">
        <v>49</v>
      </c>
      <c r="F72" s="118" t="s">
        <v>461</v>
      </c>
      <c r="G72" s="117">
        <v>56</v>
      </c>
      <c r="H72" s="118" t="s">
        <v>648</v>
      </c>
      <c r="I72" s="117">
        <v>61</v>
      </c>
      <c r="J72" s="118" t="s">
        <v>285</v>
      </c>
      <c r="K72" s="117">
        <v>67</v>
      </c>
      <c r="L72" s="118" t="s">
        <v>458</v>
      </c>
      <c r="M72" s="117">
        <v>64</v>
      </c>
      <c r="N72" s="118" t="s">
        <v>585</v>
      </c>
      <c r="O72" s="117">
        <v>54</v>
      </c>
      <c r="P72" s="118" t="s">
        <v>627</v>
      </c>
      <c r="Q72" s="117">
        <v>57</v>
      </c>
      <c r="R72" s="118" t="s">
        <v>504</v>
      </c>
      <c r="S72" s="117">
        <v>63</v>
      </c>
      <c r="T72" s="118" t="s">
        <v>596</v>
      </c>
      <c r="U72" s="117">
        <v>73</v>
      </c>
      <c r="V72" s="118" t="s">
        <v>215</v>
      </c>
      <c r="W72" s="117">
        <v>67</v>
      </c>
      <c r="X72" s="118" t="s">
        <v>458</v>
      </c>
      <c r="Y72" s="117">
        <v>71</v>
      </c>
      <c r="Z72" s="118" t="s">
        <v>179</v>
      </c>
      <c r="AA72" s="128">
        <v>738</v>
      </c>
      <c r="AB72" s="121" t="s">
        <v>92</v>
      </c>
    </row>
    <row r="73" spans="1:28" x14ac:dyDescent="0.2">
      <c r="A73" s="3" t="s">
        <v>343</v>
      </c>
      <c r="B73" s="121" t="s">
        <v>115</v>
      </c>
      <c r="C73" s="117">
        <v>29</v>
      </c>
      <c r="D73" s="118" t="s">
        <v>530</v>
      </c>
      <c r="E73" s="117">
        <v>29</v>
      </c>
      <c r="F73" s="118" t="s">
        <v>530</v>
      </c>
      <c r="G73" s="117">
        <v>44</v>
      </c>
      <c r="H73" s="118" t="s">
        <v>590</v>
      </c>
      <c r="I73" s="117">
        <v>37</v>
      </c>
      <c r="J73" s="118" t="s">
        <v>648</v>
      </c>
      <c r="K73" s="117">
        <v>40</v>
      </c>
      <c r="L73" s="118" t="s">
        <v>546</v>
      </c>
      <c r="M73" s="117">
        <v>37</v>
      </c>
      <c r="N73" s="118" t="s">
        <v>648</v>
      </c>
      <c r="O73" s="117">
        <v>47</v>
      </c>
      <c r="P73" s="118" t="s">
        <v>179</v>
      </c>
      <c r="Q73" s="117">
        <v>36</v>
      </c>
      <c r="R73" s="118" t="s">
        <v>629</v>
      </c>
      <c r="S73" s="117">
        <v>41</v>
      </c>
      <c r="T73" s="118" t="s">
        <v>134</v>
      </c>
      <c r="U73" s="117">
        <v>42</v>
      </c>
      <c r="V73" s="118" t="s">
        <v>575</v>
      </c>
      <c r="W73" s="117">
        <v>61</v>
      </c>
      <c r="X73" s="118" t="s">
        <v>541</v>
      </c>
      <c r="Y73" s="117">
        <v>46</v>
      </c>
      <c r="Z73" s="118" t="s">
        <v>552</v>
      </c>
      <c r="AA73" s="128">
        <v>489</v>
      </c>
      <c r="AB73" s="121" t="s">
        <v>46</v>
      </c>
    </row>
    <row r="74" spans="1:28" x14ac:dyDescent="0.2">
      <c r="A74" s="3" t="s">
        <v>343</v>
      </c>
      <c r="B74" s="121" t="s">
        <v>120</v>
      </c>
      <c r="C74" s="117">
        <v>86</v>
      </c>
      <c r="D74" s="118" t="s">
        <v>596</v>
      </c>
      <c r="E74" s="117">
        <v>75</v>
      </c>
      <c r="F74" s="118" t="s">
        <v>629</v>
      </c>
      <c r="G74" s="117">
        <v>94</v>
      </c>
      <c r="H74" s="118" t="s">
        <v>133</v>
      </c>
      <c r="I74" s="117">
        <v>85</v>
      </c>
      <c r="J74" s="118" t="s">
        <v>134</v>
      </c>
      <c r="K74" s="117">
        <v>91</v>
      </c>
      <c r="L74" s="118" t="s">
        <v>590</v>
      </c>
      <c r="M74" s="117">
        <v>78</v>
      </c>
      <c r="N74" s="118" t="s">
        <v>504</v>
      </c>
      <c r="O74" s="117">
        <v>92</v>
      </c>
      <c r="P74" s="118" t="s">
        <v>458</v>
      </c>
      <c r="Q74" s="117">
        <v>66</v>
      </c>
      <c r="R74" s="118" t="s">
        <v>450</v>
      </c>
      <c r="S74" s="117">
        <v>85</v>
      </c>
      <c r="T74" s="118" t="s">
        <v>134</v>
      </c>
      <c r="U74" s="117">
        <v>86</v>
      </c>
      <c r="V74" s="118" t="s">
        <v>596</v>
      </c>
      <c r="W74" s="117">
        <v>88</v>
      </c>
      <c r="X74" s="118" t="s">
        <v>585</v>
      </c>
      <c r="Y74" s="117">
        <v>89</v>
      </c>
      <c r="Z74" s="118" t="s">
        <v>322</v>
      </c>
      <c r="AA74" s="128">
        <v>1015</v>
      </c>
      <c r="AB74" s="121" t="s">
        <v>472</v>
      </c>
    </row>
    <row r="75" spans="1:28" x14ac:dyDescent="0.2">
      <c r="A75" s="3" t="s">
        <v>343</v>
      </c>
      <c r="B75" s="121" t="s">
        <v>125</v>
      </c>
      <c r="C75" s="117">
        <v>92</v>
      </c>
      <c r="D75" s="118" t="s">
        <v>133</v>
      </c>
      <c r="E75" s="117">
        <v>86</v>
      </c>
      <c r="F75" s="118" t="s">
        <v>585</v>
      </c>
      <c r="G75" s="117">
        <v>91</v>
      </c>
      <c r="H75" s="118" t="s">
        <v>598</v>
      </c>
      <c r="I75" s="117">
        <v>88</v>
      </c>
      <c r="J75" s="118" t="s">
        <v>183</v>
      </c>
      <c r="K75" s="117">
        <v>95</v>
      </c>
      <c r="L75" s="118" t="s">
        <v>179</v>
      </c>
      <c r="M75" s="117">
        <v>78</v>
      </c>
      <c r="N75" s="118" t="s">
        <v>80</v>
      </c>
      <c r="O75" s="117">
        <v>92</v>
      </c>
      <c r="P75" s="118" t="s">
        <v>133</v>
      </c>
      <c r="Q75" s="117">
        <v>80</v>
      </c>
      <c r="R75" s="118" t="s">
        <v>578</v>
      </c>
      <c r="S75" s="117">
        <v>50</v>
      </c>
      <c r="T75" s="118" t="s">
        <v>472</v>
      </c>
      <c r="U75" s="117">
        <v>74</v>
      </c>
      <c r="V75" s="118" t="s">
        <v>218</v>
      </c>
      <c r="W75" s="117">
        <v>84</v>
      </c>
      <c r="X75" s="118" t="s">
        <v>596</v>
      </c>
      <c r="Y75" s="117">
        <v>82</v>
      </c>
      <c r="Z75" s="118" t="s">
        <v>285</v>
      </c>
      <c r="AA75" s="128">
        <v>992</v>
      </c>
      <c r="AB75" s="121" t="s">
        <v>184</v>
      </c>
    </row>
    <row r="76" spans="1:28" x14ac:dyDescent="0.2">
      <c r="A76" s="3" t="s">
        <v>343</v>
      </c>
      <c r="B76" s="121" t="s">
        <v>131</v>
      </c>
      <c r="C76" s="117">
        <v>71</v>
      </c>
      <c r="D76" s="118" t="s">
        <v>79</v>
      </c>
      <c r="E76" s="117">
        <v>59</v>
      </c>
      <c r="F76" s="118" t="s">
        <v>578</v>
      </c>
      <c r="G76" s="117">
        <v>60</v>
      </c>
      <c r="H76" s="118" t="s">
        <v>285</v>
      </c>
      <c r="I76" s="117">
        <v>49</v>
      </c>
      <c r="J76" s="118" t="s">
        <v>353</v>
      </c>
      <c r="K76" s="117">
        <v>56</v>
      </c>
      <c r="L76" s="118" t="s">
        <v>504</v>
      </c>
      <c r="M76" s="117">
        <v>61</v>
      </c>
      <c r="N76" s="118" t="s">
        <v>134</v>
      </c>
      <c r="O76" s="117">
        <v>74</v>
      </c>
      <c r="P76" s="118" t="s">
        <v>129</v>
      </c>
      <c r="Q76" s="117">
        <v>60</v>
      </c>
      <c r="R76" s="118" t="s">
        <v>285</v>
      </c>
      <c r="S76" s="117">
        <v>73</v>
      </c>
      <c r="T76" s="118" t="s">
        <v>630</v>
      </c>
      <c r="U76" s="117">
        <v>55</v>
      </c>
      <c r="V76" s="118" t="s">
        <v>648</v>
      </c>
      <c r="W76" s="117">
        <v>61</v>
      </c>
      <c r="X76" s="118" t="s">
        <v>134</v>
      </c>
      <c r="Y76" s="117">
        <v>48</v>
      </c>
      <c r="Z76" s="118" t="s">
        <v>461</v>
      </c>
      <c r="AA76" s="128">
        <v>727</v>
      </c>
      <c r="AB76" s="121" t="s">
        <v>92</v>
      </c>
    </row>
    <row r="77" spans="1:28" x14ac:dyDescent="0.2">
      <c r="A77" s="3" t="s">
        <v>343</v>
      </c>
      <c r="B77" s="121" t="s">
        <v>136</v>
      </c>
      <c r="C77" s="117">
        <v>96</v>
      </c>
      <c r="D77" s="118" t="s">
        <v>590</v>
      </c>
      <c r="E77" s="117">
        <v>83</v>
      </c>
      <c r="F77" s="118" t="s">
        <v>441</v>
      </c>
      <c r="G77" s="117">
        <v>107</v>
      </c>
      <c r="H77" s="118" t="s">
        <v>630</v>
      </c>
      <c r="I77" s="117">
        <v>99</v>
      </c>
      <c r="J77" s="118" t="s">
        <v>133</v>
      </c>
      <c r="K77" s="117">
        <v>80</v>
      </c>
      <c r="L77" s="118" t="s">
        <v>218</v>
      </c>
      <c r="M77" s="117">
        <v>78</v>
      </c>
      <c r="N77" s="118" t="s">
        <v>627</v>
      </c>
      <c r="O77" s="117">
        <v>72</v>
      </c>
      <c r="P77" s="118" t="s">
        <v>211</v>
      </c>
      <c r="Q77" s="117">
        <v>72</v>
      </c>
      <c r="R77" s="118" t="s">
        <v>211</v>
      </c>
      <c r="S77" s="117">
        <v>86</v>
      </c>
      <c r="T77" s="118" t="s">
        <v>578</v>
      </c>
      <c r="U77" s="117">
        <v>91</v>
      </c>
      <c r="V77" s="118" t="s">
        <v>596</v>
      </c>
      <c r="W77" s="117">
        <v>102</v>
      </c>
      <c r="X77" s="118" t="s">
        <v>179</v>
      </c>
      <c r="Y77" s="117">
        <v>100</v>
      </c>
      <c r="Z77" s="118" t="s">
        <v>552</v>
      </c>
      <c r="AA77" s="128">
        <v>1066</v>
      </c>
      <c r="AB77" s="121" t="s">
        <v>626</v>
      </c>
    </row>
    <row r="78" spans="1:28" x14ac:dyDescent="0.2">
      <c r="A78" s="3" t="s">
        <v>343</v>
      </c>
      <c r="B78" s="121" t="s">
        <v>143</v>
      </c>
      <c r="C78" s="117">
        <v>48</v>
      </c>
      <c r="D78" s="118" t="s">
        <v>363</v>
      </c>
      <c r="E78" s="117">
        <v>42</v>
      </c>
      <c r="F78" s="118" t="s">
        <v>500</v>
      </c>
      <c r="G78" s="117">
        <v>40</v>
      </c>
      <c r="H78" s="118" t="s">
        <v>461</v>
      </c>
      <c r="I78" s="117">
        <v>36</v>
      </c>
      <c r="J78" s="118" t="s">
        <v>317</v>
      </c>
      <c r="K78" s="117">
        <v>41</v>
      </c>
      <c r="L78" s="118" t="s">
        <v>211</v>
      </c>
      <c r="M78" s="117">
        <v>64</v>
      </c>
      <c r="N78" s="118" t="s">
        <v>635</v>
      </c>
      <c r="O78" s="117">
        <v>48</v>
      </c>
      <c r="P78" s="118" t="s">
        <v>363</v>
      </c>
      <c r="Q78" s="117">
        <v>50</v>
      </c>
      <c r="R78" s="118" t="s">
        <v>285</v>
      </c>
      <c r="S78" s="117">
        <v>55</v>
      </c>
      <c r="T78" s="118" t="s">
        <v>458</v>
      </c>
      <c r="U78" s="117">
        <v>54</v>
      </c>
      <c r="V78" s="118" t="s">
        <v>590</v>
      </c>
      <c r="W78" s="117">
        <v>65</v>
      </c>
      <c r="X78" s="118" t="s">
        <v>19</v>
      </c>
      <c r="Y78" s="117">
        <v>59</v>
      </c>
      <c r="Z78" s="118" t="s">
        <v>79</v>
      </c>
      <c r="AA78" s="128">
        <v>602</v>
      </c>
      <c r="AB78" s="121" t="s">
        <v>359</v>
      </c>
    </row>
    <row r="79" spans="1:28" x14ac:dyDescent="0.2">
      <c r="A79" s="3" t="s">
        <v>343</v>
      </c>
      <c r="B79" s="121" t="s">
        <v>147</v>
      </c>
      <c r="C79" s="117">
        <v>58</v>
      </c>
      <c r="D79" s="118" t="s">
        <v>441</v>
      </c>
      <c r="E79" s="117">
        <v>59</v>
      </c>
      <c r="F79" s="118" t="s">
        <v>80</v>
      </c>
      <c r="G79" s="117">
        <v>55</v>
      </c>
      <c r="H79" s="118" t="s">
        <v>629</v>
      </c>
      <c r="I79" s="117">
        <v>63</v>
      </c>
      <c r="J79" s="118" t="s">
        <v>596</v>
      </c>
      <c r="K79" s="117">
        <v>69</v>
      </c>
      <c r="L79" s="118" t="s">
        <v>133</v>
      </c>
      <c r="M79" s="117">
        <v>79</v>
      </c>
      <c r="N79" s="118" t="s">
        <v>635</v>
      </c>
      <c r="O79" s="117">
        <v>57</v>
      </c>
      <c r="P79" s="118" t="s">
        <v>504</v>
      </c>
      <c r="Q79" s="117">
        <v>56</v>
      </c>
      <c r="R79" s="118" t="s">
        <v>218</v>
      </c>
      <c r="S79" s="117">
        <v>59</v>
      </c>
      <c r="T79" s="118" t="s">
        <v>80</v>
      </c>
      <c r="U79" s="117">
        <v>59</v>
      </c>
      <c r="V79" s="118" t="s">
        <v>80</v>
      </c>
      <c r="W79" s="117">
        <v>64</v>
      </c>
      <c r="X79" s="118" t="s">
        <v>575</v>
      </c>
      <c r="Y79" s="117">
        <v>66</v>
      </c>
      <c r="Z79" s="118" t="s">
        <v>183</v>
      </c>
      <c r="AA79" s="128">
        <v>744</v>
      </c>
      <c r="AB79" s="121" t="s">
        <v>175</v>
      </c>
    </row>
    <row r="80" spans="1:28" x14ac:dyDescent="0.2">
      <c r="A80" s="3" t="s">
        <v>343</v>
      </c>
      <c r="B80" s="121" t="s">
        <v>152</v>
      </c>
      <c r="C80" s="117">
        <v>23</v>
      </c>
      <c r="D80" s="118" t="s">
        <v>504</v>
      </c>
      <c r="E80" s="117">
        <v>31</v>
      </c>
      <c r="F80" s="118" t="s">
        <v>640</v>
      </c>
      <c r="G80" s="117">
        <v>23</v>
      </c>
      <c r="H80" s="118" t="s">
        <v>504</v>
      </c>
      <c r="I80" s="117">
        <v>22</v>
      </c>
      <c r="J80" s="118" t="s">
        <v>629</v>
      </c>
      <c r="K80" s="117">
        <v>24</v>
      </c>
      <c r="L80" s="118" t="s">
        <v>363</v>
      </c>
      <c r="M80" s="117">
        <v>22</v>
      </c>
      <c r="N80" s="118" t="s">
        <v>629</v>
      </c>
      <c r="O80" s="117">
        <v>25</v>
      </c>
      <c r="P80" s="118" t="s">
        <v>134</v>
      </c>
      <c r="Q80" s="117">
        <v>27</v>
      </c>
      <c r="R80" s="118" t="s">
        <v>590</v>
      </c>
      <c r="S80" s="117">
        <v>21</v>
      </c>
      <c r="T80" s="118" t="s">
        <v>500</v>
      </c>
      <c r="U80" s="117">
        <v>25</v>
      </c>
      <c r="V80" s="118" t="s">
        <v>134</v>
      </c>
      <c r="W80" s="117">
        <v>30</v>
      </c>
      <c r="X80" s="118" t="s">
        <v>630</v>
      </c>
      <c r="Y80" s="117">
        <v>26</v>
      </c>
      <c r="Z80" s="118" t="s">
        <v>585</v>
      </c>
      <c r="AA80" s="128">
        <v>299</v>
      </c>
      <c r="AB80" s="121" t="s">
        <v>157</v>
      </c>
    </row>
    <row r="81" spans="1:28" x14ac:dyDescent="0.2">
      <c r="A81" s="3" t="s">
        <v>343</v>
      </c>
      <c r="B81" s="121" t="s">
        <v>158</v>
      </c>
      <c r="C81" s="117">
        <v>56</v>
      </c>
      <c r="D81" s="118" t="s">
        <v>590</v>
      </c>
      <c r="E81" s="117">
        <v>37</v>
      </c>
      <c r="F81" s="118" t="s">
        <v>317</v>
      </c>
      <c r="G81" s="117">
        <v>51</v>
      </c>
      <c r="H81" s="118" t="s">
        <v>546</v>
      </c>
      <c r="I81" s="117">
        <v>53</v>
      </c>
      <c r="J81" s="118" t="s">
        <v>596</v>
      </c>
      <c r="K81" s="117">
        <v>45</v>
      </c>
      <c r="L81" s="118" t="s">
        <v>83</v>
      </c>
      <c r="M81" s="117">
        <v>46</v>
      </c>
      <c r="N81" s="118" t="s">
        <v>629</v>
      </c>
      <c r="O81" s="117">
        <v>55</v>
      </c>
      <c r="P81" s="118" t="s">
        <v>183</v>
      </c>
      <c r="Q81" s="117">
        <v>46</v>
      </c>
      <c r="R81" s="118" t="s">
        <v>629</v>
      </c>
      <c r="S81" s="117">
        <v>53</v>
      </c>
      <c r="T81" s="118" t="s">
        <v>596</v>
      </c>
      <c r="U81" s="117">
        <v>62</v>
      </c>
      <c r="V81" s="118" t="s">
        <v>630</v>
      </c>
      <c r="W81" s="117">
        <v>53</v>
      </c>
      <c r="X81" s="118" t="s">
        <v>596</v>
      </c>
      <c r="Y81" s="117">
        <v>64</v>
      </c>
      <c r="Z81" s="118" t="s">
        <v>255</v>
      </c>
      <c r="AA81" s="128">
        <v>621</v>
      </c>
      <c r="AB81" s="121" t="s">
        <v>359</v>
      </c>
    </row>
    <row r="82" spans="1:28" x14ac:dyDescent="0.2">
      <c r="A82" s="3" t="s">
        <v>343</v>
      </c>
      <c r="B82" s="121" t="s">
        <v>162</v>
      </c>
      <c r="C82" s="117">
        <v>29</v>
      </c>
      <c r="D82" s="118" t="s">
        <v>458</v>
      </c>
      <c r="E82" s="117">
        <v>27</v>
      </c>
      <c r="F82" s="118" t="s">
        <v>596</v>
      </c>
      <c r="G82" s="117">
        <v>32</v>
      </c>
      <c r="H82" s="118" t="s">
        <v>630</v>
      </c>
      <c r="I82" s="117">
        <v>21</v>
      </c>
      <c r="J82" s="118" t="s">
        <v>461</v>
      </c>
      <c r="K82" s="117">
        <v>23</v>
      </c>
      <c r="L82" s="118" t="s">
        <v>83</v>
      </c>
      <c r="M82" s="117">
        <v>20</v>
      </c>
      <c r="N82" s="118" t="s">
        <v>431</v>
      </c>
      <c r="O82" s="117">
        <v>26</v>
      </c>
      <c r="P82" s="118" t="s">
        <v>546</v>
      </c>
      <c r="Q82" s="117">
        <v>13</v>
      </c>
      <c r="R82" s="118" t="s">
        <v>447</v>
      </c>
      <c r="S82" s="117">
        <v>23</v>
      </c>
      <c r="T82" s="118" t="s">
        <v>83</v>
      </c>
      <c r="U82" s="117">
        <v>24</v>
      </c>
      <c r="V82" s="118" t="s">
        <v>218</v>
      </c>
      <c r="W82" s="117">
        <v>34</v>
      </c>
      <c r="X82" s="118" t="s">
        <v>251</v>
      </c>
      <c r="Y82" s="117">
        <v>47</v>
      </c>
      <c r="Z82" s="118" t="s">
        <v>169</v>
      </c>
      <c r="AA82" s="128">
        <v>319</v>
      </c>
      <c r="AB82" s="121" t="s">
        <v>207</v>
      </c>
    </row>
    <row r="83" spans="1:28" x14ac:dyDescent="0.2">
      <c r="A83" s="3" t="s">
        <v>343</v>
      </c>
      <c r="B83" s="121" t="s">
        <v>166</v>
      </c>
      <c r="C83" s="117">
        <v>45</v>
      </c>
      <c r="D83" s="118" t="s">
        <v>504</v>
      </c>
      <c r="E83" s="117">
        <v>36</v>
      </c>
      <c r="F83" s="118" t="s">
        <v>22</v>
      </c>
      <c r="G83" s="117">
        <v>47</v>
      </c>
      <c r="H83" s="118" t="s">
        <v>578</v>
      </c>
      <c r="I83" s="117">
        <v>51</v>
      </c>
      <c r="J83" s="118" t="s">
        <v>322</v>
      </c>
      <c r="K83" s="117">
        <v>38</v>
      </c>
      <c r="L83" s="118" t="s">
        <v>450</v>
      </c>
      <c r="M83" s="117">
        <v>39</v>
      </c>
      <c r="N83" s="118" t="s">
        <v>353</v>
      </c>
      <c r="O83" s="117">
        <v>49</v>
      </c>
      <c r="P83" s="118" t="s">
        <v>134</v>
      </c>
      <c r="Q83" s="117">
        <v>45</v>
      </c>
      <c r="R83" s="118" t="s">
        <v>504</v>
      </c>
      <c r="S83" s="117">
        <v>54</v>
      </c>
      <c r="T83" s="118" t="s">
        <v>133</v>
      </c>
      <c r="U83" s="117">
        <v>46</v>
      </c>
      <c r="V83" s="118" t="s">
        <v>80</v>
      </c>
      <c r="W83" s="117">
        <v>64</v>
      </c>
      <c r="X83" s="118" t="s">
        <v>628</v>
      </c>
      <c r="Y83" s="117">
        <v>67</v>
      </c>
      <c r="Z83" s="118" t="s">
        <v>681</v>
      </c>
      <c r="AA83" s="128">
        <v>581</v>
      </c>
      <c r="AB83" s="121" t="s">
        <v>38</v>
      </c>
    </row>
    <row r="84" spans="1:28" x14ac:dyDescent="0.2">
      <c r="A84" s="3" t="s">
        <v>343</v>
      </c>
      <c r="B84" s="121" t="s">
        <v>170</v>
      </c>
      <c r="C84" s="117">
        <v>79</v>
      </c>
      <c r="D84" s="118" t="s">
        <v>628</v>
      </c>
      <c r="E84" s="117">
        <v>50</v>
      </c>
      <c r="F84" s="118" t="s">
        <v>500</v>
      </c>
      <c r="G84" s="117">
        <v>48</v>
      </c>
      <c r="H84" s="118" t="s">
        <v>353</v>
      </c>
      <c r="I84" s="117">
        <v>46</v>
      </c>
      <c r="J84" s="118" t="s">
        <v>382</v>
      </c>
      <c r="K84" s="117">
        <v>57</v>
      </c>
      <c r="L84" s="118" t="s">
        <v>363</v>
      </c>
      <c r="M84" s="117">
        <v>65</v>
      </c>
      <c r="N84" s="118" t="s">
        <v>458</v>
      </c>
      <c r="O84" s="117">
        <v>55</v>
      </c>
      <c r="P84" s="118" t="s">
        <v>504</v>
      </c>
      <c r="Q84" s="117">
        <v>55</v>
      </c>
      <c r="R84" s="118" t="s">
        <v>504</v>
      </c>
      <c r="S84" s="117">
        <v>63</v>
      </c>
      <c r="T84" s="118" t="s">
        <v>322</v>
      </c>
      <c r="U84" s="117">
        <v>69</v>
      </c>
      <c r="V84" s="118" t="s">
        <v>179</v>
      </c>
      <c r="W84" s="117">
        <v>57</v>
      </c>
      <c r="X84" s="118" t="s">
        <v>363</v>
      </c>
      <c r="Y84" s="117">
        <v>72</v>
      </c>
      <c r="Z84" s="118" t="s">
        <v>140</v>
      </c>
      <c r="AA84" s="128">
        <v>716</v>
      </c>
      <c r="AB84" s="121" t="s">
        <v>34</v>
      </c>
    </row>
    <row r="85" spans="1:28" x14ac:dyDescent="0.2">
      <c r="A85" s="3" t="s">
        <v>343</v>
      </c>
      <c r="B85" s="121" t="s">
        <v>176</v>
      </c>
      <c r="C85" s="117">
        <v>43</v>
      </c>
      <c r="D85" s="118" t="s">
        <v>134</v>
      </c>
      <c r="E85" s="117">
        <v>39</v>
      </c>
      <c r="F85" s="118" t="s">
        <v>648</v>
      </c>
      <c r="G85" s="117">
        <v>43</v>
      </c>
      <c r="H85" s="118" t="s">
        <v>134</v>
      </c>
      <c r="I85" s="117">
        <v>52</v>
      </c>
      <c r="J85" s="118" t="s">
        <v>129</v>
      </c>
      <c r="K85" s="117">
        <v>46</v>
      </c>
      <c r="L85" s="118" t="s">
        <v>590</v>
      </c>
      <c r="M85" s="117">
        <v>46</v>
      </c>
      <c r="N85" s="118" t="s">
        <v>590</v>
      </c>
      <c r="O85" s="117">
        <v>46</v>
      </c>
      <c r="P85" s="118" t="s">
        <v>590</v>
      </c>
      <c r="Q85" s="117">
        <v>30</v>
      </c>
      <c r="R85" s="118" t="s">
        <v>530</v>
      </c>
      <c r="S85" s="117">
        <v>39</v>
      </c>
      <c r="T85" s="118" t="s">
        <v>648</v>
      </c>
      <c r="U85" s="117">
        <v>48</v>
      </c>
      <c r="V85" s="118" t="s">
        <v>552</v>
      </c>
      <c r="W85" s="117">
        <v>39</v>
      </c>
      <c r="X85" s="118" t="s">
        <v>648</v>
      </c>
      <c r="Y85" s="117">
        <v>40</v>
      </c>
      <c r="Z85" s="118" t="s">
        <v>441</v>
      </c>
      <c r="AA85" s="128">
        <v>511</v>
      </c>
      <c r="AB85" s="121" t="s">
        <v>55</v>
      </c>
    </row>
    <row r="86" spans="1:28" x14ac:dyDescent="0.2">
      <c r="A86" s="3" t="s">
        <v>343</v>
      </c>
      <c r="B86" s="121" t="s">
        <v>180</v>
      </c>
      <c r="C86" s="117">
        <v>74</v>
      </c>
      <c r="D86" s="118" t="s">
        <v>648</v>
      </c>
      <c r="E86" s="117">
        <v>98</v>
      </c>
      <c r="F86" s="118" t="s">
        <v>140</v>
      </c>
      <c r="G86" s="117">
        <v>80</v>
      </c>
      <c r="H86" s="118" t="s">
        <v>546</v>
      </c>
      <c r="I86" s="117">
        <v>74</v>
      </c>
      <c r="J86" s="118" t="s">
        <v>648</v>
      </c>
      <c r="K86" s="117">
        <v>87</v>
      </c>
      <c r="L86" s="118" t="s">
        <v>183</v>
      </c>
      <c r="M86" s="117">
        <v>78</v>
      </c>
      <c r="N86" s="118" t="s">
        <v>363</v>
      </c>
      <c r="O86" s="117">
        <v>94</v>
      </c>
      <c r="P86" s="118" t="s">
        <v>179</v>
      </c>
      <c r="Q86" s="117">
        <v>76</v>
      </c>
      <c r="R86" s="118" t="s">
        <v>441</v>
      </c>
      <c r="S86" s="117">
        <v>84</v>
      </c>
      <c r="T86" s="118" t="s">
        <v>575</v>
      </c>
      <c r="U86" s="117">
        <v>83</v>
      </c>
      <c r="V86" s="118" t="s">
        <v>596</v>
      </c>
      <c r="W86" s="117">
        <v>75</v>
      </c>
      <c r="X86" s="118" t="s">
        <v>504</v>
      </c>
      <c r="Y86" s="117">
        <v>72</v>
      </c>
      <c r="Z86" s="118" t="s">
        <v>629</v>
      </c>
      <c r="AA86" s="128">
        <v>975</v>
      </c>
      <c r="AB86" s="121" t="s">
        <v>130</v>
      </c>
    </row>
    <row r="87" spans="1:28" x14ac:dyDescent="0.2">
      <c r="A87" s="3" t="s">
        <v>343</v>
      </c>
      <c r="B87" s="121" t="s">
        <v>185</v>
      </c>
      <c r="C87" s="117">
        <v>57</v>
      </c>
      <c r="D87" s="118" t="s">
        <v>80</v>
      </c>
      <c r="E87" s="117">
        <v>60</v>
      </c>
      <c r="F87" s="118" t="s">
        <v>285</v>
      </c>
      <c r="G87" s="117">
        <v>57</v>
      </c>
      <c r="H87" s="118" t="s">
        <v>80</v>
      </c>
      <c r="I87" s="117">
        <v>53</v>
      </c>
      <c r="J87" s="118" t="s">
        <v>629</v>
      </c>
      <c r="K87" s="117">
        <v>62</v>
      </c>
      <c r="L87" s="118" t="s">
        <v>575</v>
      </c>
      <c r="M87" s="117">
        <v>38</v>
      </c>
      <c r="N87" s="118" t="s">
        <v>87</v>
      </c>
      <c r="O87" s="117">
        <v>58</v>
      </c>
      <c r="P87" s="118" t="s">
        <v>578</v>
      </c>
      <c r="Q87" s="117">
        <v>48</v>
      </c>
      <c r="R87" s="118" t="s">
        <v>353</v>
      </c>
      <c r="S87" s="117">
        <v>46</v>
      </c>
      <c r="T87" s="118" t="s">
        <v>382</v>
      </c>
      <c r="U87" s="117">
        <v>69</v>
      </c>
      <c r="V87" s="118" t="s">
        <v>179</v>
      </c>
      <c r="W87" s="117">
        <v>77</v>
      </c>
      <c r="X87" s="118" t="s">
        <v>251</v>
      </c>
      <c r="Y87" s="117">
        <v>94</v>
      </c>
      <c r="Z87" s="118" t="s">
        <v>214</v>
      </c>
      <c r="AA87" s="128">
        <v>719</v>
      </c>
      <c r="AB87" s="121" t="s">
        <v>34</v>
      </c>
    </row>
    <row r="88" spans="1:28" x14ac:dyDescent="0.2">
      <c r="A88" s="3" t="s">
        <v>343</v>
      </c>
      <c r="B88" s="121" t="s">
        <v>190</v>
      </c>
      <c r="C88" s="117">
        <v>69</v>
      </c>
      <c r="D88" s="118" t="s">
        <v>575</v>
      </c>
      <c r="E88" s="117">
        <v>67</v>
      </c>
      <c r="F88" s="118" t="s">
        <v>134</v>
      </c>
      <c r="G88" s="117">
        <v>77</v>
      </c>
      <c r="H88" s="118" t="s">
        <v>179</v>
      </c>
      <c r="I88" s="117">
        <v>84</v>
      </c>
      <c r="J88" s="118" t="s">
        <v>299</v>
      </c>
      <c r="K88" s="117">
        <v>71</v>
      </c>
      <c r="L88" s="118" t="s">
        <v>183</v>
      </c>
      <c r="M88" s="117">
        <v>58</v>
      </c>
      <c r="N88" s="118" t="s">
        <v>83</v>
      </c>
      <c r="O88" s="117">
        <v>55</v>
      </c>
      <c r="P88" s="118" t="s">
        <v>418</v>
      </c>
      <c r="Q88" s="117">
        <v>57</v>
      </c>
      <c r="R88" s="118" t="s">
        <v>563</v>
      </c>
      <c r="S88" s="117">
        <v>50</v>
      </c>
      <c r="T88" s="118" t="s">
        <v>22</v>
      </c>
      <c r="U88" s="117">
        <v>72</v>
      </c>
      <c r="V88" s="118" t="s">
        <v>590</v>
      </c>
      <c r="W88" s="117">
        <v>64</v>
      </c>
      <c r="X88" s="118" t="s">
        <v>363</v>
      </c>
      <c r="Y88" s="117">
        <v>77</v>
      </c>
      <c r="Z88" s="118" t="s">
        <v>179</v>
      </c>
      <c r="AA88" s="128">
        <v>801</v>
      </c>
      <c r="AB88" s="121" t="s">
        <v>422</v>
      </c>
    </row>
    <row r="89" spans="1:28" x14ac:dyDescent="0.2">
      <c r="A89" s="3" t="s">
        <v>343</v>
      </c>
      <c r="B89" s="121" t="s">
        <v>194</v>
      </c>
      <c r="C89" s="117">
        <v>28</v>
      </c>
      <c r="D89" s="118" t="s">
        <v>596</v>
      </c>
      <c r="E89" s="117">
        <v>28</v>
      </c>
      <c r="F89" s="118" t="s">
        <v>596</v>
      </c>
      <c r="G89" s="117">
        <v>33</v>
      </c>
      <c r="H89" s="118" t="s">
        <v>630</v>
      </c>
      <c r="I89" s="117">
        <v>24</v>
      </c>
      <c r="J89" s="118" t="s">
        <v>627</v>
      </c>
      <c r="K89" s="117">
        <v>27</v>
      </c>
      <c r="L89" s="118" t="s">
        <v>546</v>
      </c>
      <c r="M89" s="117">
        <v>27</v>
      </c>
      <c r="N89" s="118" t="s">
        <v>546</v>
      </c>
      <c r="O89" s="117">
        <v>23</v>
      </c>
      <c r="P89" s="118" t="s">
        <v>500</v>
      </c>
      <c r="Q89" s="117">
        <v>11</v>
      </c>
      <c r="R89" s="118" t="s">
        <v>97</v>
      </c>
      <c r="S89" s="117">
        <v>26</v>
      </c>
      <c r="T89" s="118" t="s">
        <v>80</v>
      </c>
      <c r="U89" s="117">
        <v>24</v>
      </c>
      <c r="V89" s="118" t="s">
        <v>627</v>
      </c>
      <c r="W89" s="117">
        <v>31</v>
      </c>
      <c r="X89" s="118" t="s">
        <v>552</v>
      </c>
      <c r="Y89" s="117">
        <v>47</v>
      </c>
      <c r="Z89" s="118" t="s">
        <v>314</v>
      </c>
      <c r="AA89" s="128">
        <v>329</v>
      </c>
      <c r="AB89" s="121" t="s">
        <v>207</v>
      </c>
    </row>
    <row r="90" spans="1:28" x14ac:dyDescent="0.2">
      <c r="A90" s="3" t="s">
        <v>343</v>
      </c>
      <c r="B90" s="121" t="s">
        <v>198</v>
      </c>
      <c r="C90" s="117">
        <v>41</v>
      </c>
      <c r="D90" s="118" t="s">
        <v>218</v>
      </c>
      <c r="E90" s="117">
        <v>40</v>
      </c>
      <c r="F90" s="118" t="s">
        <v>627</v>
      </c>
      <c r="G90" s="117">
        <v>45</v>
      </c>
      <c r="H90" s="118" t="s">
        <v>546</v>
      </c>
      <c r="I90" s="117">
        <v>57</v>
      </c>
      <c r="J90" s="118" t="s">
        <v>640</v>
      </c>
      <c r="K90" s="117">
        <v>37</v>
      </c>
      <c r="L90" s="118" t="s">
        <v>353</v>
      </c>
      <c r="M90" s="117">
        <v>47</v>
      </c>
      <c r="N90" s="118" t="s">
        <v>596</v>
      </c>
      <c r="O90" s="117">
        <v>41</v>
      </c>
      <c r="P90" s="118" t="s">
        <v>218</v>
      </c>
      <c r="Q90" s="117">
        <v>46</v>
      </c>
      <c r="R90" s="118" t="s">
        <v>134</v>
      </c>
      <c r="S90" s="117">
        <v>41</v>
      </c>
      <c r="T90" s="118" t="s">
        <v>218</v>
      </c>
      <c r="U90" s="117">
        <v>44</v>
      </c>
      <c r="V90" s="118" t="s">
        <v>363</v>
      </c>
      <c r="W90" s="117">
        <v>57</v>
      </c>
      <c r="X90" s="118" t="s">
        <v>640</v>
      </c>
      <c r="Y90" s="117">
        <v>54</v>
      </c>
      <c r="Z90" s="118" t="s">
        <v>79</v>
      </c>
      <c r="AA90" s="128">
        <v>550</v>
      </c>
      <c r="AB90" s="121" t="s">
        <v>263</v>
      </c>
    </row>
    <row r="91" spans="1:28" x14ac:dyDescent="0.2">
      <c r="A91" s="3" t="s">
        <v>343</v>
      </c>
      <c r="B91" s="121" t="s">
        <v>202</v>
      </c>
      <c r="C91" s="117">
        <v>33</v>
      </c>
      <c r="D91" s="118" t="s">
        <v>285</v>
      </c>
      <c r="E91" s="117">
        <v>33</v>
      </c>
      <c r="F91" s="118" t="s">
        <v>285</v>
      </c>
      <c r="G91" s="117">
        <v>25</v>
      </c>
      <c r="H91" s="118" t="s">
        <v>431</v>
      </c>
      <c r="I91" s="117">
        <v>23</v>
      </c>
      <c r="J91" s="118" t="s">
        <v>414</v>
      </c>
      <c r="K91" s="117">
        <v>27</v>
      </c>
      <c r="L91" s="118" t="s">
        <v>211</v>
      </c>
      <c r="M91" s="117">
        <v>23</v>
      </c>
      <c r="N91" s="118" t="s">
        <v>414</v>
      </c>
      <c r="O91" s="117">
        <v>27</v>
      </c>
      <c r="P91" s="118" t="s">
        <v>211</v>
      </c>
      <c r="Q91" s="117">
        <v>23</v>
      </c>
      <c r="R91" s="118" t="s">
        <v>414</v>
      </c>
      <c r="S91" s="117">
        <v>44</v>
      </c>
      <c r="T91" s="118" t="s">
        <v>628</v>
      </c>
      <c r="U91" s="117">
        <v>40</v>
      </c>
      <c r="V91" s="118" t="s">
        <v>630</v>
      </c>
      <c r="W91" s="117">
        <v>46</v>
      </c>
      <c r="X91" s="118" t="s">
        <v>681</v>
      </c>
      <c r="Y91" s="117">
        <v>55</v>
      </c>
      <c r="Z91" s="118" t="s">
        <v>77</v>
      </c>
      <c r="AA91" s="128">
        <v>399</v>
      </c>
      <c r="AB91" s="121" t="s">
        <v>232</v>
      </c>
    </row>
    <row r="92" spans="1:28" x14ac:dyDescent="0.2">
      <c r="A92" s="3" t="s">
        <v>343</v>
      </c>
      <c r="B92" s="121" t="s">
        <v>208</v>
      </c>
      <c r="C92" s="117">
        <v>100</v>
      </c>
      <c r="D92" s="118" t="s">
        <v>504</v>
      </c>
      <c r="E92" s="117">
        <v>109</v>
      </c>
      <c r="F92" s="118" t="s">
        <v>134</v>
      </c>
      <c r="G92" s="117">
        <v>124</v>
      </c>
      <c r="H92" s="118" t="s">
        <v>179</v>
      </c>
      <c r="I92" s="117">
        <v>119</v>
      </c>
      <c r="J92" s="118" t="s">
        <v>598</v>
      </c>
      <c r="K92" s="117">
        <v>127</v>
      </c>
      <c r="L92" s="118" t="s">
        <v>79</v>
      </c>
      <c r="M92" s="117">
        <v>96</v>
      </c>
      <c r="N92" s="118" t="s">
        <v>629</v>
      </c>
      <c r="O92" s="117">
        <v>97</v>
      </c>
      <c r="P92" s="118" t="s">
        <v>218</v>
      </c>
      <c r="Q92" s="117">
        <v>123</v>
      </c>
      <c r="R92" s="118" t="s">
        <v>276</v>
      </c>
      <c r="S92" s="117">
        <v>112</v>
      </c>
      <c r="T92" s="118" t="s">
        <v>585</v>
      </c>
      <c r="U92" s="117">
        <v>93</v>
      </c>
      <c r="V92" s="118" t="s">
        <v>83</v>
      </c>
      <c r="W92" s="117">
        <v>106</v>
      </c>
      <c r="X92" s="118" t="s">
        <v>546</v>
      </c>
      <c r="Y92" s="117">
        <v>85</v>
      </c>
      <c r="Z92" s="118" t="s">
        <v>461</v>
      </c>
      <c r="AA92" s="128">
        <v>1291</v>
      </c>
      <c r="AB92" s="121" t="s">
        <v>431</v>
      </c>
    </row>
    <row r="93" spans="1:28" x14ac:dyDescent="0.2">
      <c r="A93" s="3" t="s">
        <v>343</v>
      </c>
      <c r="B93" s="121" t="s">
        <v>212</v>
      </c>
      <c r="C93" s="117">
        <v>79</v>
      </c>
      <c r="D93" s="118" t="s">
        <v>635</v>
      </c>
      <c r="E93" s="117">
        <v>70</v>
      </c>
      <c r="F93" s="118" t="s">
        <v>552</v>
      </c>
      <c r="G93" s="117">
        <v>73</v>
      </c>
      <c r="H93" s="118" t="s">
        <v>79</v>
      </c>
      <c r="I93" s="117">
        <v>59</v>
      </c>
      <c r="J93" s="118" t="s">
        <v>80</v>
      </c>
      <c r="K93" s="117">
        <v>54</v>
      </c>
      <c r="L93" s="118" t="s">
        <v>83</v>
      </c>
      <c r="M93" s="117">
        <v>46</v>
      </c>
      <c r="N93" s="118" t="s">
        <v>22</v>
      </c>
      <c r="O93" s="117">
        <v>54</v>
      </c>
      <c r="P93" s="118" t="s">
        <v>83</v>
      </c>
      <c r="Q93" s="117">
        <v>61</v>
      </c>
      <c r="R93" s="118" t="s">
        <v>546</v>
      </c>
      <c r="S93" s="117">
        <v>60</v>
      </c>
      <c r="T93" s="118" t="s">
        <v>363</v>
      </c>
      <c r="U93" s="117">
        <v>54</v>
      </c>
      <c r="V93" s="118" t="s">
        <v>83</v>
      </c>
      <c r="W93" s="117">
        <v>62</v>
      </c>
      <c r="X93" s="118" t="s">
        <v>285</v>
      </c>
      <c r="Y93" s="117">
        <v>75</v>
      </c>
      <c r="Z93" s="118" t="s">
        <v>630</v>
      </c>
      <c r="AA93" s="128">
        <v>747</v>
      </c>
      <c r="AB93" s="121" t="s">
        <v>175</v>
      </c>
    </row>
    <row r="94" spans="1:28" x14ac:dyDescent="0.2">
      <c r="A94" s="3" t="s">
        <v>343</v>
      </c>
      <c r="B94" s="121" t="s">
        <v>216</v>
      </c>
      <c r="C94" s="117">
        <v>39</v>
      </c>
      <c r="D94" s="118" t="s">
        <v>458</v>
      </c>
      <c r="E94" s="117">
        <v>43</v>
      </c>
      <c r="F94" s="118" t="s">
        <v>140</v>
      </c>
      <c r="G94" s="117">
        <v>45</v>
      </c>
      <c r="H94" s="118" t="s">
        <v>299</v>
      </c>
      <c r="I94" s="117">
        <v>32</v>
      </c>
      <c r="J94" s="118" t="s">
        <v>218</v>
      </c>
      <c r="K94" s="117">
        <v>38</v>
      </c>
      <c r="L94" s="118" t="s">
        <v>183</v>
      </c>
      <c r="M94" s="117">
        <v>23</v>
      </c>
      <c r="N94" s="118" t="s">
        <v>141</v>
      </c>
      <c r="O94" s="117">
        <v>30</v>
      </c>
      <c r="P94" s="118" t="s">
        <v>500</v>
      </c>
      <c r="Q94" s="117">
        <v>35</v>
      </c>
      <c r="R94" s="118" t="s">
        <v>546</v>
      </c>
      <c r="S94" s="117">
        <v>42</v>
      </c>
      <c r="T94" s="118" t="s">
        <v>79</v>
      </c>
      <c r="U94" s="117">
        <v>34</v>
      </c>
      <c r="V94" s="118" t="s">
        <v>363</v>
      </c>
      <c r="W94" s="117">
        <v>37</v>
      </c>
      <c r="X94" s="118" t="s">
        <v>585</v>
      </c>
      <c r="Y94" s="117">
        <v>29</v>
      </c>
      <c r="Z94" s="118" t="s">
        <v>211</v>
      </c>
      <c r="AA94" s="128">
        <v>427</v>
      </c>
      <c r="AB94" s="121" t="s">
        <v>385</v>
      </c>
    </row>
    <row r="95" spans="1:28" x14ac:dyDescent="0.2">
      <c r="A95" s="3" t="s">
        <v>343</v>
      </c>
      <c r="B95" s="121" t="s">
        <v>220</v>
      </c>
      <c r="C95" s="117">
        <v>27</v>
      </c>
      <c r="D95" s="118" t="s">
        <v>461</v>
      </c>
      <c r="E95" s="117">
        <v>36</v>
      </c>
      <c r="F95" s="118" t="s">
        <v>322</v>
      </c>
      <c r="G95" s="117">
        <v>40</v>
      </c>
      <c r="H95" s="118" t="s">
        <v>79</v>
      </c>
      <c r="I95" s="117">
        <v>37</v>
      </c>
      <c r="J95" s="118" t="s">
        <v>458</v>
      </c>
      <c r="K95" s="117">
        <v>28</v>
      </c>
      <c r="L95" s="118" t="s">
        <v>418</v>
      </c>
      <c r="M95" s="117">
        <v>32</v>
      </c>
      <c r="N95" s="118" t="s">
        <v>80</v>
      </c>
      <c r="O95" s="117">
        <v>31</v>
      </c>
      <c r="P95" s="118" t="s">
        <v>648</v>
      </c>
      <c r="Q95" s="117">
        <v>33</v>
      </c>
      <c r="R95" s="118" t="s">
        <v>578</v>
      </c>
      <c r="S95" s="117">
        <v>25</v>
      </c>
      <c r="T95" s="118" t="s">
        <v>84</v>
      </c>
      <c r="U95" s="117">
        <v>20</v>
      </c>
      <c r="V95" s="118" t="s">
        <v>184</v>
      </c>
      <c r="W95" s="117">
        <v>49</v>
      </c>
      <c r="X95" s="118" t="s">
        <v>156</v>
      </c>
      <c r="Y95" s="117">
        <v>49</v>
      </c>
      <c r="Z95" s="118" t="s">
        <v>156</v>
      </c>
      <c r="AA95" s="128">
        <v>407</v>
      </c>
      <c r="AB95" s="121" t="s">
        <v>232</v>
      </c>
    </row>
    <row r="96" spans="1:28" x14ac:dyDescent="0.2">
      <c r="A96" s="3" t="s">
        <v>343</v>
      </c>
      <c r="B96" s="121" t="s">
        <v>224</v>
      </c>
      <c r="C96" s="117">
        <v>71</v>
      </c>
      <c r="D96" s="118" t="s">
        <v>183</v>
      </c>
      <c r="E96" s="117">
        <v>60</v>
      </c>
      <c r="F96" s="118" t="s">
        <v>218</v>
      </c>
      <c r="G96" s="117">
        <v>77</v>
      </c>
      <c r="H96" s="118" t="s">
        <v>179</v>
      </c>
      <c r="I96" s="117">
        <v>68</v>
      </c>
      <c r="J96" s="118" t="s">
        <v>596</v>
      </c>
      <c r="K96" s="117">
        <v>56</v>
      </c>
      <c r="L96" s="118" t="s">
        <v>500</v>
      </c>
      <c r="M96" s="117">
        <v>69</v>
      </c>
      <c r="N96" s="118" t="s">
        <v>575</v>
      </c>
      <c r="O96" s="117">
        <v>65</v>
      </c>
      <c r="P96" s="118" t="s">
        <v>578</v>
      </c>
      <c r="Q96" s="117">
        <v>65</v>
      </c>
      <c r="R96" s="118" t="s">
        <v>578</v>
      </c>
      <c r="S96" s="117">
        <v>55</v>
      </c>
      <c r="T96" s="118" t="s">
        <v>418</v>
      </c>
      <c r="U96" s="117">
        <v>67</v>
      </c>
      <c r="V96" s="118" t="s">
        <v>134</v>
      </c>
      <c r="W96" s="117">
        <v>79</v>
      </c>
      <c r="X96" s="118" t="s">
        <v>215</v>
      </c>
      <c r="Y96" s="117">
        <v>67</v>
      </c>
      <c r="Z96" s="118" t="s">
        <v>134</v>
      </c>
      <c r="AA96" s="128">
        <v>799</v>
      </c>
      <c r="AB96" s="121" t="s">
        <v>422</v>
      </c>
    </row>
    <row r="97" spans="1:28" x14ac:dyDescent="0.2">
      <c r="A97" s="3" t="s">
        <v>343</v>
      </c>
      <c r="B97" s="121" t="s">
        <v>228</v>
      </c>
      <c r="C97" s="117">
        <v>34</v>
      </c>
      <c r="D97" s="118" t="s">
        <v>634</v>
      </c>
      <c r="E97" s="117">
        <v>23</v>
      </c>
      <c r="F97" s="118" t="s">
        <v>629</v>
      </c>
      <c r="G97" s="117">
        <v>38</v>
      </c>
      <c r="H97" s="118" t="s">
        <v>151</v>
      </c>
      <c r="I97" s="117">
        <v>23</v>
      </c>
      <c r="J97" s="118" t="s">
        <v>629</v>
      </c>
      <c r="K97" s="117">
        <v>20</v>
      </c>
      <c r="L97" s="118" t="s">
        <v>382</v>
      </c>
      <c r="M97" s="117">
        <v>15</v>
      </c>
      <c r="N97" s="118" t="s">
        <v>130</v>
      </c>
      <c r="O97" s="117">
        <v>21</v>
      </c>
      <c r="P97" s="118" t="s">
        <v>353</v>
      </c>
      <c r="Q97" s="117">
        <v>12</v>
      </c>
      <c r="R97" s="118" t="s">
        <v>135</v>
      </c>
      <c r="S97" s="117">
        <v>21</v>
      </c>
      <c r="T97" s="118" t="s">
        <v>353</v>
      </c>
      <c r="U97" s="117">
        <v>33</v>
      </c>
      <c r="V97" s="118" t="s">
        <v>635</v>
      </c>
      <c r="W97" s="117">
        <v>38</v>
      </c>
      <c r="X97" s="118" t="s">
        <v>151</v>
      </c>
      <c r="Y97" s="117">
        <v>34</v>
      </c>
      <c r="Z97" s="118" t="s">
        <v>634</v>
      </c>
      <c r="AA97" s="128">
        <v>312</v>
      </c>
      <c r="AB97" s="121" t="s">
        <v>157</v>
      </c>
    </row>
    <row r="98" spans="1:28" x14ac:dyDescent="0.2">
      <c r="A98" s="3" t="s">
        <v>343</v>
      </c>
      <c r="B98" s="121" t="s">
        <v>233</v>
      </c>
      <c r="C98" s="117">
        <v>75</v>
      </c>
      <c r="D98" s="118" t="s">
        <v>134</v>
      </c>
      <c r="E98" s="117">
        <v>77</v>
      </c>
      <c r="F98" s="118" t="s">
        <v>575</v>
      </c>
      <c r="G98" s="117">
        <v>82</v>
      </c>
      <c r="H98" s="118" t="s">
        <v>458</v>
      </c>
      <c r="I98" s="117">
        <v>72</v>
      </c>
      <c r="J98" s="118" t="s">
        <v>363</v>
      </c>
      <c r="K98" s="117">
        <v>59</v>
      </c>
      <c r="L98" s="118" t="s">
        <v>461</v>
      </c>
      <c r="M98" s="117">
        <v>70</v>
      </c>
      <c r="N98" s="118" t="s">
        <v>441</v>
      </c>
      <c r="O98" s="117">
        <v>65</v>
      </c>
      <c r="P98" s="118" t="s">
        <v>83</v>
      </c>
      <c r="Q98" s="117">
        <v>73</v>
      </c>
      <c r="R98" s="118" t="s">
        <v>578</v>
      </c>
      <c r="S98" s="117">
        <v>65</v>
      </c>
      <c r="T98" s="118" t="s">
        <v>83</v>
      </c>
      <c r="U98" s="117">
        <v>88</v>
      </c>
      <c r="V98" s="118" t="s">
        <v>79</v>
      </c>
      <c r="W98" s="117">
        <v>90</v>
      </c>
      <c r="X98" s="118" t="s">
        <v>630</v>
      </c>
      <c r="Y98" s="117">
        <v>82</v>
      </c>
      <c r="Z98" s="118" t="s">
        <v>458</v>
      </c>
      <c r="AA98" s="128">
        <v>898</v>
      </c>
      <c r="AB98" s="121" t="s">
        <v>442</v>
      </c>
    </row>
    <row r="99" spans="1:28" x14ac:dyDescent="0.2">
      <c r="A99" s="3" t="s">
        <v>343</v>
      </c>
      <c r="B99" s="121" t="s">
        <v>237</v>
      </c>
      <c r="C99" s="117">
        <v>50</v>
      </c>
      <c r="D99" s="118" t="s">
        <v>129</v>
      </c>
      <c r="E99" s="117">
        <v>43</v>
      </c>
      <c r="F99" s="118" t="s">
        <v>585</v>
      </c>
      <c r="G99" s="117">
        <v>34</v>
      </c>
      <c r="H99" s="118" t="s">
        <v>418</v>
      </c>
      <c r="I99" s="117">
        <v>47</v>
      </c>
      <c r="J99" s="118" t="s">
        <v>179</v>
      </c>
      <c r="K99" s="117">
        <v>32</v>
      </c>
      <c r="L99" s="118" t="s">
        <v>450</v>
      </c>
      <c r="M99" s="117">
        <v>40</v>
      </c>
      <c r="N99" s="118" t="s">
        <v>578</v>
      </c>
      <c r="O99" s="117">
        <v>21</v>
      </c>
      <c r="P99" s="118" t="s">
        <v>89</v>
      </c>
      <c r="Q99" s="117">
        <v>35</v>
      </c>
      <c r="R99" s="118" t="s">
        <v>563</v>
      </c>
      <c r="S99" s="117">
        <v>36</v>
      </c>
      <c r="T99" s="118" t="s">
        <v>627</v>
      </c>
      <c r="U99" s="117">
        <v>44</v>
      </c>
      <c r="V99" s="118" t="s">
        <v>183</v>
      </c>
      <c r="W99" s="117">
        <v>56</v>
      </c>
      <c r="X99" s="118" t="s">
        <v>273</v>
      </c>
      <c r="Y99" s="117">
        <v>54</v>
      </c>
      <c r="Z99" s="118" t="s">
        <v>628</v>
      </c>
      <c r="AA99" s="128">
        <v>492</v>
      </c>
      <c r="AB99" s="121" t="s">
        <v>46</v>
      </c>
    </row>
    <row r="100" spans="1:28" x14ac:dyDescent="0.2">
      <c r="A100" s="3" t="s">
        <v>343</v>
      </c>
      <c r="B100" s="121" t="s">
        <v>242</v>
      </c>
      <c r="C100" s="117">
        <v>96</v>
      </c>
      <c r="D100" s="118" t="s">
        <v>552</v>
      </c>
      <c r="E100" s="117">
        <v>78</v>
      </c>
      <c r="F100" s="118" t="s">
        <v>648</v>
      </c>
      <c r="G100" s="117">
        <v>84</v>
      </c>
      <c r="H100" s="118" t="s">
        <v>546</v>
      </c>
      <c r="I100" s="117">
        <v>87</v>
      </c>
      <c r="J100" s="118" t="s">
        <v>596</v>
      </c>
      <c r="K100" s="117">
        <v>78</v>
      </c>
      <c r="L100" s="118" t="s">
        <v>648</v>
      </c>
      <c r="M100" s="117">
        <v>79</v>
      </c>
      <c r="N100" s="118" t="s">
        <v>504</v>
      </c>
      <c r="O100" s="117">
        <v>77</v>
      </c>
      <c r="P100" s="118" t="s">
        <v>218</v>
      </c>
      <c r="Q100" s="117">
        <v>79</v>
      </c>
      <c r="R100" s="118" t="s">
        <v>504</v>
      </c>
      <c r="S100" s="117">
        <v>89</v>
      </c>
      <c r="T100" s="118" t="s">
        <v>585</v>
      </c>
      <c r="U100" s="117">
        <v>85</v>
      </c>
      <c r="V100" s="118" t="s">
        <v>285</v>
      </c>
      <c r="W100" s="117">
        <v>103</v>
      </c>
      <c r="X100" s="118" t="s">
        <v>140</v>
      </c>
      <c r="Y100" s="117">
        <v>89</v>
      </c>
      <c r="Z100" s="118" t="s">
        <v>585</v>
      </c>
      <c r="AA100" s="128">
        <v>1024</v>
      </c>
      <c r="AB100" s="121" t="s">
        <v>472</v>
      </c>
    </row>
    <row r="101" spans="1:28" x14ac:dyDescent="0.2">
      <c r="A101" s="3" t="s">
        <v>343</v>
      </c>
      <c r="B101" s="121" t="s">
        <v>245</v>
      </c>
      <c r="C101" s="117">
        <v>38</v>
      </c>
      <c r="D101" s="118" t="s">
        <v>441</v>
      </c>
      <c r="E101" s="117">
        <v>37</v>
      </c>
      <c r="F101" s="118" t="s">
        <v>648</v>
      </c>
      <c r="G101" s="117">
        <v>35</v>
      </c>
      <c r="H101" s="118" t="s">
        <v>563</v>
      </c>
      <c r="I101" s="117">
        <v>33</v>
      </c>
      <c r="J101" s="118" t="s">
        <v>353</v>
      </c>
      <c r="K101" s="117">
        <v>27</v>
      </c>
      <c r="L101" s="118" t="s">
        <v>520</v>
      </c>
      <c r="M101" s="117">
        <v>34</v>
      </c>
      <c r="N101" s="118" t="s">
        <v>418</v>
      </c>
      <c r="O101" s="117">
        <v>35</v>
      </c>
      <c r="P101" s="118" t="s">
        <v>563</v>
      </c>
      <c r="Q101" s="117">
        <v>34</v>
      </c>
      <c r="R101" s="118" t="s">
        <v>418</v>
      </c>
      <c r="S101" s="117">
        <v>31</v>
      </c>
      <c r="T101" s="118" t="s">
        <v>431</v>
      </c>
      <c r="U101" s="117">
        <v>51</v>
      </c>
      <c r="V101" s="118" t="s">
        <v>640</v>
      </c>
      <c r="W101" s="117">
        <v>60</v>
      </c>
      <c r="X101" s="118" t="s">
        <v>151</v>
      </c>
      <c r="Y101" s="117">
        <v>75</v>
      </c>
      <c r="Z101" s="118" t="s">
        <v>235</v>
      </c>
      <c r="AA101" s="128">
        <v>490</v>
      </c>
      <c r="AB101" s="121" t="s">
        <v>46</v>
      </c>
    </row>
    <row r="102" spans="1:28" x14ac:dyDescent="0.2">
      <c r="A102" s="3" t="s">
        <v>343</v>
      </c>
      <c r="B102" s="121" t="s">
        <v>250</v>
      </c>
      <c r="C102" s="117">
        <v>13</v>
      </c>
      <c r="D102" s="118" t="s">
        <v>317</v>
      </c>
      <c r="E102" s="117">
        <v>9</v>
      </c>
      <c r="F102" s="118" t="s">
        <v>327</v>
      </c>
      <c r="G102" s="117">
        <v>16</v>
      </c>
      <c r="H102" s="118" t="s">
        <v>629</v>
      </c>
      <c r="I102" s="117">
        <v>17</v>
      </c>
      <c r="J102" s="118" t="s">
        <v>80</v>
      </c>
      <c r="K102" s="117">
        <v>20</v>
      </c>
      <c r="L102" s="118" t="s">
        <v>133</v>
      </c>
      <c r="M102" s="117">
        <v>21</v>
      </c>
      <c r="N102" s="118" t="s">
        <v>79</v>
      </c>
      <c r="O102" s="117">
        <v>24</v>
      </c>
      <c r="P102" s="118" t="s">
        <v>139</v>
      </c>
      <c r="Q102" s="117">
        <v>19</v>
      </c>
      <c r="R102" s="118" t="s">
        <v>322</v>
      </c>
      <c r="S102" s="117">
        <v>23</v>
      </c>
      <c r="T102" s="118" t="s">
        <v>251</v>
      </c>
      <c r="U102" s="117">
        <v>17</v>
      </c>
      <c r="V102" s="118" t="s">
        <v>80</v>
      </c>
      <c r="W102" s="117">
        <v>16</v>
      </c>
      <c r="X102" s="118" t="s">
        <v>629</v>
      </c>
      <c r="Y102" s="117">
        <v>20</v>
      </c>
      <c r="Z102" s="118" t="s">
        <v>133</v>
      </c>
      <c r="AA102" s="128">
        <v>215</v>
      </c>
      <c r="AB102" s="121" t="s">
        <v>395</v>
      </c>
    </row>
    <row r="103" spans="1:28" x14ac:dyDescent="0.2">
      <c r="A103" s="3" t="s">
        <v>343</v>
      </c>
      <c r="B103" s="121" t="s">
        <v>254</v>
      </c>
      <c r="C103" s="185"/>
      <c r="D103" s="186"/>
      <c r="E103" s="185"/>
      <c r="F103" s="186"/>
      <c r="G103" s="117">
        <v>4</v>
      </c>
      <c r="H103" s="118" t="s">
        <v>236</v>
      </c>
      <c r="I103" s="117">
        <v>4</v>
      </c>
      <c r="J103" s="118" t="s">
        <v>236</v>
      </c>
      <c r="K103" s="117">
        <v>5</v>
      </c>
      <c r="L103" s="118" t="s">
        <v>633</v>
      </c>
      <c r="M103" s="185"/>
      <c r="N103" s="186"/>
      <c r="O103" s="117">
        <v>13</v>
      </c>
      <c r="P103" s="118" t="s">
        <v>272</v>
      </c>
      <c r="Q103" s="117">
        <v>9</v>
      </c>
      <c r="R103" s="118" t="s">
        <v>129</v>
      </c>
      <c r="S103" s="117">
        <v>4</v>
      </c>
      <c r="T103" s="118" t="s">
        <v>236</v>
      </c>
      <c r="U103" s="117">
        <v>8</v>
      </c>
      <c r="V103" s="118" t="s">
        <v>458</v>
      </c>
      <c r="W103" s="117">
        <v>20</v>
      </c>
      <c r="X103" s="118" t="s">
        <v>269</v>
      </c>
      <c r="Y103" s="117">
        <v>13</v>
      </c>
      <c r="Z103" s="118" t="s">
        <v>272</v>
      </c>
      <c r="AA103" s="128">
        <v>88</v>
      </c>
      <c r="AB103" s="121" t="s">
        <v>398</v>
      </c>
    </row>
    <row r="104" spans="1:28" x14ac:dyDescent="0.2">
      <c r="A104" s="3" t="s">
        <v>343</v>
      </c>
      <c r="B104" s="3" t="s">
        <v>9</v>
      </c>
      <c r="C104" s="105">
        <f>SUBTOTAL(109,C72:C103)</f>
        <v>1735</v>
      </c>
      <c r="D104" s="95" t="str">
        <f>CONCATENATE("(",FIXED(_tbl9[[#This Row],[January]]/_tbl9[[#This Row],[Total]]*100,1),")")</f>
        <v>(8.5)</v>
      </c>
      <c r="E104" s="105">
        <f>SUBTOTAL(109,E72:E103)</f>
        <v>1613</v>
      </c>
      <c r="F104" s="95" t="str">
        <f>CONCATENATE("(",FIXED(_tbl9[[#This Row],[February]]/_tbl9[[#This Row],[Total]]*100,1),")")</f>
        <v>(7.9)</v>
      </c>
      <c r="G104" s="105">
        <f>SUBTOTAL(109,G72:G103)</f>
        <v>1760</v>
      </c>
      <c r="H104" s="95" t="str">
        <f>CONCATENATE("(",FIXED(_tbl9[[#This Row],[March]]/_tbl9[[#This Row],[Total]]*100,1),")")</f>
        <v>(8.6)</v>
      </c>
      <c r="I104" s="105">
        <f>SUBTOTAL(109,I72:I103)</f>
        <v>1676</v>
      </c>
      <c r="J104" s="95" t="str">
        <f>CONCATENATE("(",FIXED(_tbl9[[#This Row],[April]]/_tbl9[[#This Row],[Total]]*100,1),")")</f>
        <v>(8.2)</v>
      </c>
      <c r="K104" s="106">
        <f>SUBTOTAL(109,K72:K103)</f>
        <v>1627</v>
      </c>
      <c r="L104" s="95" t="str">
        <f>CONCATENATE("(",FIXED(_tbl9[[#This Row],[May]]/_tbl9[[#This Row],[Total]]*100,1),")")</f>
        <v>(8.0)</v>
      </c>
      <c r="M104" s="105">
        <f>SUBTOTAL(109,M72:M103)</f>
        <v>1573</v>
      </c>
      <c r="N104" s="95" t="str">
        <f>CONCATENATE("(",FIXED(_tbl9[[#This Row],[June]]/_tbl9[[#This Row],[Total]]*100,1),")")</f>
        <v>(7.7)</v>
      </c>
      <c r="O104" s="106">
        <f>SUBTOTAL(109,O72:O103)</f>
        <v>1623</v>
      </c>
      <c r="P104" s="95" t="str">
        <f>CONCATENATE("(",FIXED(_tbl9[[#This Row],[July]]/_tbl9[[#This Row],[Total]]*100,1),")")</f>
        <v>(8.0)</v>
      </c>
      <c r="Q104" s="105">
        <f>SUBTOTAL(109,Q72:Q103)</f>
        <v>1532</v>
      </c>
      <c r="R104" s="95" t="str">
        <f>CONCATENATE("(",FIXED(_tbl9[[#This Row],[August]]/_tbl9[[#This Row],[Total]]*100,1),")")</f>
        <v>(7.5)</v>
      </c>
      <c r="S104" s="106">
        <f>SUBTOTAL(109,S72:S103)</f>
        <v>1619</v>
      </c>
      <c r="T104" s="95" t="str">
        <f>CONCATENATE("(",FIXED(_tbl9[[#This Row],[September]]/_tbl9[[#This Row],[Total]]*100,1),")")</f>
        <v>(7.9)</v>
      </c>
      <c r="U104" s="105">
        <f>SUBTOTAL(109,U72:U103)</f>
        <v>1734</v>
      </c>
      <c r="V104" s="95" t="str">
        <f>CONCATENATE("(",FIXED(_tbl9[[#This Row],[October]]/_tbl9[[#This Row],[Total]]*100,1),")")</f>
        <v>(8.5)</v>
      </c>
      <c r="W104" s="106">
        <f>SUBTOTAL(109,W72:W103)</f>
        <v>1935</v>
      </c>
      <c r="X104" s="95" t="str">
        <f>CONCATENATE("(",FIXED(_tbl9[[#This Row],[November]]/_tbl9[[#This Row],[Total]]*100,1),")")</f>
        <v>(9.5)</v>
      </c>
      <c r="Y104" s="105">
        <f>SUBTOTAL(109,Y72:Y103)</f>
        <v>1948</v>
      </c>
      <c r="Z104" s="95" t="str">
        <f>CONCATENATE("(",FIXED(_tbl9[[#This Row],[December]]/_tbl9[[#This Row],[Total]]*100,1),")")</f>
        <v>(9.6)</v>
      </c>
      <c r="AA104" s="106">
        <f>SUBTOTAL(109,AA72:AA103)</f>
        <v>20383</v>
      </c>
      <c r="AB104" s="95" t="str">
        <f>CONCATENATE("(",FIXED(_tbl9[[#This Row],[Total]]/$AA$105*100,1),")")</f>
        <v>(33.7)</v>
      </c>
    </row>
    <row r="105" spans="1:28" x14ac:dyDescent="0.2">
      <c r="A105" s="3" t="s">
        <v>402</v>
      </c>
      <c r="B105" s="3" t="s">
        <v>9</v>
      </c>
      <c r="C105" s="105">
        <f>SUBTOTAL(109,C72:C103,C39:C70,C6:C37)</f>
        <v>5306</v>
      </c>
      <c r="D105" s="95" t="str">
        <f>CONCATENATE("(",FIXED(_tbl9[[#This Row],[January]]/_tbl9[[#This Row],[Total]]*100,1),")")</f>
        <v>(8.8)</v>
      </c>
      <c r="E105" s="105">
        <f>SUBTOTAL(109,E72:E103,E39:E70,E6:E37)</f>
        <v>4717</v>
      </c>
      <c r="F105" s="95" t="str">
        <f>CONCATENATE("(",FIXED(_tbl9[[#This Row],[February]]/_tbl9[[#This Row],[Total]]*100,1),")")</f>
        <v>(7.8)</v>
      </c>
      <c r="G105" s="105">
        <f>SUBTOTAL(109,G72:G103,G39:G70,G6:G37)</f>
        <v>5283</v>
      </c>
      <c r="H105" s="95" t="str">
        <f>CONCATENATE("(",FIXED(_tbl9[[#This Row],[March]]/_tbl9[[#This Row],[Total]]*100,1),")")</f>
        <v>(8.7)</v>
      </c>
      <c r="I105" s="105">
        <f>SUBTOTAL(109,I72:I103,I39:I70,I6:I37)</f>
        <v>4872</v>
      </c>
      <c r="J105" s="95" t="str">
        <f>CONCATENATE("(",FIXED(_tbl9[[#This Row],[April]]/_tbl9[[#This Row],[Total]]*100,1),")")</f>
        <v>(8.1)</v>
      </c>
      <c r="K105" s="106">
        <f>SUBTOTAL(109,K72:K103,K39:K70,K6:K37)</f>
        <v>5018</v>
      </c>
      <c r="L105" s="95" t="str">
        <f>CONCATENATE("(",FIXED(_tbl9[[#This Row],[May]]/_tbl9[[#This Row],[Total]]*100,1),")")</f>
        <v>(8.3)</v>
      </c>
      <c r="M105" s="105">
        <f>SUBTOTAL(109,M72:M103,M39:M70,M6:M37)</f>
        <v>4732</v>
      </c>
      <c r="N105" s="95" t="str">
        <f>CONCATENATE("(",FIXED(_tbl9[[#This Row],[June]]/_tbl9[[#This Row],[Total]]*100,1),")")</f>
        <v>(7.8)</v>
      </c>
      <c r="O105" s="106">
        <f>SUBTOTAL(109,O72:O103,O39:O70,O6:O37)</f>
        <v>4849</v>
      </c>
      <c r="P105" s="95" t="str">
        <f>CONCATENATE("(",FIXED(_tbl9[[#This Row],[July]]/_tbl9[[#This Row],[Total]]*100,1),")")</f>
        <v>(8.0)</v>
      </c>
      <c r="Q105" s="105">
        <f>SUBTOTAL(109,Q72:Q103,Q39:Q70,Q6:Q37)</f>
        <v>4620</v>
      </c>
      <c r="R105" s="95" t="str">
        <f>CONCATENATE("(",FIXED(_tbl9[[#This Row],[August]]/_tbl9[[#This Row],[Total]]*100,1),")")</f>
        <v>(7.6)</v>
      </c>
      <c r="S105" s="106">
        <f>SUBTOTAL(109,S72:S103,S39:S70,S6:S37)</f>
        <v>4757</v>
      </c>
      <c r="T105" s="95" t="str">
        <f>CONCATENATE("(",FIXED(_tbl9[[#This Row],[September]]/_tbl9[[#This Row],[Total]]*100,1),")")</f>
        <v>(7.9)</v>
      </c>
      <c r="U105" s="105">
        <f>SUBTOTAL(109,U72:U103,U39:U70,U6:U37)</f>
        <v>5225</v>
      </c>
      <c r="V105" s="95" t="str">
        <f>CONCATENATE("(",FIXED(_tbl9[[#This Row],[October]]/_tbl9[[#This Row],[Total]]*100,1),")")</f>
        <v>(8.6)</v>
      </c>
      <c r="W105" s="106">
        <f>SUBTOTAL(109,W72:W103,W39:W70,W6:W37)</f>
        <v>5580</v>
      </c>
      <c r="X105" s="95" t="str">
        <f>CONCATENATE("(",FIXED(_tbl9[[#This Row],[November]]/_tbl9[[#This Row],[Total]]*100,1),")")</f>
        <v>(9.2)</v>
      </c>
      <c r="Y105" s="105">
        <f>SUBTOTAL(109,Y72:Y103,Y39:Y70,Y6:Y37)</f>
        <v>5448</v>
      </c>
      <c r="Z105" s="95" t="str">
        <f>CONCATENATE("(",FIXED(_tbl9[[#This Row],[December]]/_tbl9[[#This Row],[Total]]*100,1),")")</f>
        <v>(9.0)</v>
      </c>
      <c r="AA105" s="106">
        <f>SUBTOTAL(109,AA72:AA103,AA39:AA70,AA6:AA37)</f>
        <v>60424</v>
      </c>
      <c r="AB105" s="3" t="s">
        <v>71</v>
      </c>
    </row>
    <row r="107" spans="1:28" x14ac:dyDescent="0.2">
      <c r="A107" s="5" t="s">
        <v>949</v>
      </c>
      <c r="B107" s="5"/>
      <c r="C107" s="5"/>
      <c r="D107" s="5"/>
      <c r="E107" s="5"/>
      <c r="F107" s="5"/>
      <c r="G107" s="5"/>
      <c r="H107" s="8"/>
      <c r="I107" s="52"/>
      <c r="J107" s="8"/>
      <c r="K107" s="52"/>
    </row>
    <row r="108" spans="1:28" x14ac:dyDescent="0.2">
      <c r="A108" s="225" t="s">
        <v>1132</v>
      </c>
      <c r="B108" s="225"/>
      <c r="C108" s="225"/>
      <c r="D108" s="225"/>
      <c r="E108" s="225"/>
      <c r="F108" s="225"/>
      <c r="G108" s="225"/>
      <c r="H108" s="8"/>
      <c r="I108" s="52"/>
      <c r="J108" s="8"/>
      <c r="K108" s="52"/>
    </row>
    <row r="109" spans="1:28" x14ac:dyDescent="0.2">
      <c r="A109" s="54"/>
    </row>
    <row r="110" spans="1:28" x14ac:dyDescent="0.2">
      <c r="A110" s="54"/>
    </row>
    <row r="111" spans="1:28" x14ac:dyDescent="0.2">
      <c r="A111" s="54"/>
    </row>
    <row r="112" spans="1:28" x14ac:dyDescent="0.2">
      <c r="A112" s="54"/>
    </row>
    <row r="113" spans="1:1" x14ac:dyDescent="0.2">
      <c r="A113" s="54"/>
    </row>
  </sheetData>
  <mergeCells count="5">
    <mergeCell ref="A1:AA1"/>
    <mergeCell ref="A2:AC2"/>
    <mergeCell ref="A3:I3"/>
    <mergeCell ref="A4:I4"/>
    <mergeCell ref="A108:G108"/>
  </mergeCells>
  <conditionalFormatting sqref="A6:AB105">
    <cfRule type="expression" dxfId="1093" priority="6">
      <formula>IF($B6="Total",1,0)</formula>
    </cfRule>
  </conditionalFormatting>
  <conditionalFormatting sqref="A6:A104">
    <cfRule type="expression" dxfId="1092" priority="4">
      <formula>IF(OR($B5="Organisation",$B6="Total",$B5="Total"),0,1)</formula>
    </cfRule>
  </conditionalFormatting>
  <conditionalFormatting sqref="A105">
    <cfRule type="expression" dxfId="1091" priority="42">
      <formula>IF(OR(#REF!="Organisation",$B105="Total",#REF!="Total"),0,1)</formula>
    </cfRule>
  </conditionalFormatting>
  <pageMargins left="0.25" right="0.25" top="0.75" bottom="0.75" header="0.3" footer="0.3"/>
  <pageSetup paperSize="9" scale="34"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0"/>
  <sheetViews>
    <sheetView showGridLines="0" showRowColHeaders="0" zoomScaleNormal="100" workbookViewId="0">
      <selection sqref="A1:I1"/>
    </sheetView>
  </sheetViews>
  <sheetFormatPr defaultColWidth="8.7109375" defaultRowHeight="12.75" x14ac:dyDescent="0.2"/>
  <cols>
    <col min="1" max="1" width="15.28515625" style="2" customWidth="1"/>
    <col min="2" max="2" width="10.42578125" style="2" bestFit="1" customWidth="1"/>
    <col min="3" max="3" width="13.85546875" style="2" customWidth="1"/>
    <col min="4" max="4" width="10.42578125" style="2" customWidth="1"/>
    <col min="5" max="5" width="13.85546875" style="2" customWidth="1"/>
    <col min="6" max="6" width="10.42578125" style="2" customWidth="1"/>
    <col min="7" max="7" width="13.85546875" style="2" customWidth="1"/>
    <col min="8" max="8" width="13.28515625" style="2" customWidth="1"/>
    <col min="9" max="9" width="16.42578125" style="2" customWidth="1"/>
    <col min="10" max="16384" width="8.7109375" style="2"/>
  </cols>
  <sheetData>
    <row r="1" spans="1:20" ht="25.5" customHeight="1" x14ac:dyDescent="0.2">
      <c r="A1" s="226" t="s">
        <v>963</v>
      </c>
      <c r="B1" s="226"/>
      <c r="C1" s="226"/>
      <c r="D1" s="226"/>
      <c r="E1" s="226"/>
      <c r="F1" s="226"/>
      <c r="G1" s="226"/>
      <c r="H1" s="226"/>
      <c r="I1" s="226"/>
      <c r="J1" s="159"/>
      <c r="K1" s="159"/>
      <c r="L1" s="159"/>
      <c r="M1" s="159"/>
      <c r="N1" s="55"/>
      <c r="O1" s="55"/>
      <c r="P1" s="55"/>
      <c r="Q1" s="55"/>
      <c r="R1" s="55"/>
      <c r="S1" s="55"/>
      <c r="T1" s="55"/>
    </row>
    <row r="2" spans="1:20" ht="28.5" customHeight="1" x14ac:dyDescent="0.2">
      <c r="A2" s="217" t="s">
        <v>1125</v>
      </c>
      <c r="B2" s="217"/>
      <c r="C2" s="217"/>
      <c r="D2" s="217"/>
      <c r="E2" s="217"/>
      <c r="F2" s="217"/>
      <c r="G2" s="217"/>
      <c r="H2" s="217"/>
      <c r="I2" s="217"/>
      <c r="J2" s="129"/>
      <c r="K2" s="129"/>
      <c r="L2" s="129"/>
      <c r="M2" s="129"/>
      <c r="N2" s="129"/>
      <c r="O2" s="129"/>
      <c r="P2" s="129"/>
      <c r="Q2" s="129"/>
      <c r="R2" s="129"/>
      <c r="S2" s="129"/>
      <c r="T2" s="129"/>
    </row>
    <row r="3" spans="1:20" ht="46.5" customHeight="1" x14ac:dyDescent="0.2">
      <c r="A3" s="217" t="s">
        <v>997</v>
      </c>
      <c r="B3" s="217"/>
      <c r="C3" s="217"/>
      <c r="D3" s="217"/>
      <c r="E3" s="217"/>
      <c r="F3" s="217"/>
      <c r="G3" s="217"/>
      <c r="H3" s="217"/>
      <c r="I3" s="217"/>
      <c r="J3" s="129"/>
      <c r="K3" s="129"/>
      <c r="L3" s="129"/>
      <c r="M3" s="129"/>
      <c r="N3" s="129"/>
      <c r="O3" s="129"/>
      <c r="P3" s="129"/>
      <c r="Q3" s="129"/>
      <c r="R3" s="129"/>
      <c r="S3" s="129"/>
      <c r="T3" s="129"/>
    </row>
    <row r="4" spans="1:20" ht="31.5" customHeight="1" x14ac:dyDescent="0.2">
      <c r="A4" s="235" t="s">
        <v>1085</v>
      </c>
      <c r="B4" s="235"/>
      <c r="C4" s="235"/>
      <c r="D4" s="235"/>
      <c r="E4" s="235"/>
      <c r="F4" s="235"/>
      <c r="G4" s="235"/>
      <c r="H4" s="235"/>
      <c r="I4" s="235"/>
      <c r="J4" s="129"/>
      <c r="K4" s="129"/>
      <c r="L4" s="129"/>
      <c r="M4" s="129"/>
      <c r="N4" s="129"/>
      <c r="O4" s="129"/>
      <c r="P4" s="129"/>
      <c r="Q4" s="129"/>
      <c r="R4" s="129"/>
      <c r="S4" s="129"/>
      <c r="T4" s="129"/>
    </row>
    <row r="5" spans="1:20" ht="12.75" customHeight="1" x14ac:dyDescent="0.2">
      <c r="A5" s="39" t="s">
        <v>682</v>
      </c>
      <c r="B5" s="137" t="s">
        <v>108</v>
      </c>
      <c r="C5" s="39" t="s">
        <v>1079</v>
      </c>
      <c r="D5" s="137" t="s">
        <v>260</v>
      </c>
      <c r="E5" s="39" t="s">
        <v>1080</v>
      </c>
      <c r="F5" s="137" t="s">
        <v>343</v>
      </c>
      <c r="G5" s="39" t="s">
        <v>1081</v>
      </c>
      <c r="H5" s="39" t="s">
        <v>1082</v>
      </c>
      <c r="I5" s="39" t="s">
        <v>1083</v>
      </c>
    </row>
    <row r="6" spans="1:20" x14ac:dyDescent="0.2">
      <c r="A6" s="140" t="s">
        <v>683</v>
      </c>
      <c r="B6" s="117">
        <v>14875</v>
      </c>
      <c r="C6" s="118" t="s">
        <v>684</v>
      </c>
      <c r="D6" s="117">
        <v>15315</v>
      </c>
      <c r="E6" s="118" t="s">
        <v>815</v>
      </c>
      <c r="F6" s="117">
        <v>15307</v>
      </c>
      <c r="G6" s="118" t="s">
        <v>685</v>
      </c>
      <c r="H6" s="138">
        <v>45497</v>
      </c>
      <c r="I6" s="139" t="s">
        <v>929</v>
      </c>
      <c r="L6" s="130"/>
      <c r="M6" s="130"/>
      <c r="N6" s="130"/>
    </row>
    <row r="7" spans="1:20" x14ac:dyDescent="0.2">
      <c r="A7" s="140" t="s">
        <v>689</v>
      </c>
      <c r="B7" s="117">
        <v>764</v>
      </c>
      <c r="C7" s="118" t="s">
        <v>135</v>
      </c>
      <c r="D7" s="117">
        <v>765</v>
      </c>
      <c r="E7" s="118" t="s">
        <v>135</v>
      </c>
      <c r="F7" s="117">
        <v>768</v>
      </c>
      <c r="G7" s="118" t="s">
        <v>135</v>
      </c>
      <c r="H7" s="138">
        <v>2297</v>
      </c>
      <c r="I7" s="139" t="s">
        <v>135</v>
      </c>
      <c r="L7" s="130"/>
      <c r="M7" s="130"/>
      <c r="N7" s="130"/>
    </row>
    <row r="8" spans="1:20" x14ac:dyDescent="0.2">
      <c r="A8" s="140" t="s">
        <v>687</v>
      </c>
      <c r="B8" s="117">
        <v>1457</v>
      </c>
      <c r="C8" s="118" t="s">
        <v>627</v>
      </c>
      <c r="D8" s="117">
        <v>1385</v>
      </c>
      <c r="E8" s="118" t="s">
        <v>418</v>
      </c>
      <c r="F8" s="117">
        <v>1722</v>
      </c>
      <c r="G8" s="118" t="s">
        <v>134</v>
      </c>
      <c r="H8" s="138">
        <v>4564</v>
      </c>
      <c r="I8" s="139" t="s">
        <v>648</v>
      </c>
      <c r="L8" s="130"/>
      <c r="M8" s="130"/>
      <c r="N8" s="130"/>
    </row>
    <row r="9" spans="1:20" x14ac:dyDescent="0.2">
      <c r="A9" s="140" t="s">
        <v>690</v>
      </c>
      <c r="B9" s="117">
        <v>671</v>
      </c>
      <c r="C9" s="118" t="s">
        <v>425</v>
      </c>
      <c r="D9" s="117">
        <v>660</v>
      </c>
      <c r="E9" s="118" t="s">
        <v>97</v>
      </c>
      <c r="F9" s="117">
        <v>631</v>
      </c>
      <c r="G9" s="118" t="s">
        <v>114</v>
      </c>
      <c r="H9" s="138">
        <v>1962</v>
      </c>
      <c r="I9" s="139" t="s">
        <v>65</v>
      </c>
    </row>
    <row r="10" spans="1:20" x14ac:dyDescent="0.2">
      <c r="A10" s="140" t="s">
        <v>688</v>
      </c>
      <c r="B10" s="117">
        <v>1425</v>
      </c>
      <c r="C10" s="118" t="s">
        <v>83</v>
      </c>
      <c r="D10" s="117">
        <v>1403</v>
      </c>
      <c r="E10" s="118" t="s">
        <v>500</v>
      </c>
      <c r="F10" s="117">
        <v>1465</v>
      </c>
      <c r="G10" s="118" t="s">
        <v>83</v>
      </c>
      <c r="H10" s="138">
        <v>4293</v>
      </c>
      <c r="I10" s="139" t="s">
        <v>563</v>
      </c>
      <c r="L10" s="130"/>
      <c r="M10" s="130"/>
      <c r="N10" s="130"/>
    </row>
    <row r="11" spans="1:20" x14ac:dyDescent="0.2">
      <c r="A11" s="140" t="s">
        <v>1064</v>
      </c>
      <c r="B11" s="117">
        <v>46</v>
      </c>
      <c r="C11" s="118" t="s">
        <v>492</v>
      </c>
      <c r="D11" s="117">
        <v>45</v>
      </c>
      <c r="E11" s="118" t="s">
        <v>492</v>
      </c>
      <c r="F11" s="117">
        <v>39</v>
      </c>
      <c r="G11" s="118" t="s">
        <v>492</v>
      </c>
      <c r="H11" s="138">
        <v>130</v>
      </c>
      <c r="I11" s="139" t="s">
        <v>492</v>
      </c>
    </row>
    <row r="12" spans="1:20" x14ac:dyDescent="0.2">
      <c r="A12" s="140" t="s">
        <v>691</v>
      </c>
      <c r="B12" s="117">
        <v>608</v>
      </c>
      <c r="C12" s="118" t="s">
        <v>114</v>
      </c>
      <c r="D12" s="117">
        <v>562</v>
      </c>
      <c r="E12" s="118" t="s">
        <v>42</v>
      </c>
      <c r="F12" s="117">
        <v>396</v>
      </c>
      <c r="G12" s="118" t="s">
        <v>219</v>
      </c>
      <c r="H12" s="138">
        <v>1566</v>
      </c>
      <c r="I12" s="139" t="s">
        <v>241</v>
      </c>
    </row>
    <row r="13" spans="1:20" x14ac:dyDescent="0.2">
      <c r="A13" s="140" t="s">
        <v>692</v>
      </c>
      <c r="B13" s="117">
        <v>23</v>
      </c>
      <c r="C13" s="118" t="s">
        <v>452</v>
      </c>
      <c r="D13" s="117">
        <v>37</v>
      </c>
      <c r="E13" s="118" t="s">
        <v>492</v>
      </c>
      <c r="F13" s="117">
        <v>55</v>
      </c>
      <c r="G13" s="118" t="s">
        <v>257</v>
      </c>
      <c r="H13" s="138">
        <v>115</v>
      </c>
      <c r="I13" s="139" t="s">
        <v>492</v>
      </c>
    </row>
    <row r="14" spans="1:20" x14ac:dyDescent="0.2">
      <c r="A14" s="3" t="s">
        <v>9</v>
      </c>
      <c r="B14" s="117">
        <f>SUBTOTAL(109,B6:B13)</f>
        <v>19869</v>
      </c>
      <c r="C14" s="118" t="str">
        <f>CONCATENATE("(",FIXED(_tbl10[[#This Row],[2017]]/_tbl10[[#This Row],[2017-2019]]*100,1),")")</f>
        <v>(32.9)</v>
      </c>
      <c r="D14" s="117">
        <f>SUBTOTAL(109,D6:D13)</f>
        <v>20172</v>
      </c>
      <c r="E14" s="118" t="str">
        <f>CONCATENATE("(",FIXED(_tbl10[[#This Row],[2018]]/_tbl10[[#This Row],[2017-2019]]*100,1),")")</f>
        <v>(33.4)</v>
      </c>
      <c r="F14" s="117">
        <f>SUBTOTAL(109,F6:F13)</f>
        <v>20383</v>
      </c>
      <c r="G14" s="118" t="str">
        <f>CONCATENATE("(",FIXED(_tbl10[[#This Row],[2019]]/_tbl10[[#This Row],[2017-2019]]*100,1),")")</f>
        <v>(33.7)</v>
      </c>
      <c r="H14" s="117">
        <f>SUBTOTAL(109,H6:H13)</f>
        <v>60424</v>
      </c>
      <c r="I14" s="118" t="s">
        <v>71</v>
      </c>
    </row>
    <row r="16" spans="1:20" x14ac:dyDescent="0.2">
      <c r="A16" s="101" t="s">
        <v>949</v>
      </c>
      <c r="B16" s="101"/>
      <c r="C16" s="101"/>
      <c r="D16" s="101"/>
      <c r="E16" s="101"/>
      <c r="F16" s="101"/>
      <c r="G16" s="101"/>
      <c r="H16" s="101"/>
      <c r="I16" s="101"/>
    </row>
    <row r="17" spans="1:20" ht="15" customHeight="1" x14ac:dyDescent="0.2">
      <c r="A17" s="237" t="s">
        <v>998</v>
      </c>
      <c r="B17" s="237"/>
      <c r="C17" s="237"/>
      <c r="D17" s="237"/>
      <c r="E17" s="237"/>
      <c r="F17" s="237"/>
      <c r="G17" s="237"/>
      <c r="H17" s="237"/>
      <c r="I17" s="237"/>
      <c r="J17" s="101"/>
      <c r="K17" s="100"/>
      <c r="L17" s="100"/>
      <c r="M17" s="56"/>
      <c r="N17" s="56"/>
      <c r="O17" s="56"/>
      <c r="P17" s="56"/>
      <c r="Q17" s="56"/>
      <c r="R17" s="56"/>
      <c r="S17" s="56"/>
      <c r="T17" s="56"/>
    </row>
    <row r="18" spans="1:20" ht="50.25" customHeight="1" x14ac:dyDescent="0.2">
      <c r="A18" s="237" t="s">
        <v>1123</v>
      </c>
      <c r="B18" s="237"/>
      <c r="C18" s="237"/>
      <c r="D18" s="237"/>
      <c r="E18" s="237"/>
      <c r="F18" s="237"/>
      <c r="G18" s="237"/>
      <c r="H18" s="237"/>
      <c r="I18" s="237"/>
      <c r="J18" s="100"/>
      <c r="K18" s="100"/>
      <c r="L18" s="100"/>
      <c r="M18" s="56"/>
      <c r="N18" s="56"/>
      <c r="O18" s="56"/>
      <c r="P18" s="56"/>
      <c r="Q18" s="56"/>
      <c r="R18" s="56"/>
      <c r="S18" s="56"/>
      <c r="T18" s="56"/>
    </row>
    <row r="19" spans="1:20" ht="14.25" customHeight="1" x14ac:dyDescent="0.2">
      <c r="A19" s="237" t="s">
        <v>1084</v>
      </c>
      <c r="B19" s="237"/>
      <c r="C19" s="237"/>
      <c r="D19" s="237"/>
      <c r="E19" s="237"/>
      <c r="F19" s="237"/>
      <c r="G19" s="237"/>
      <c r="H19" s="237"/>
      <c r="I19" s="237"/>
      <c r="J19" s="100"/>
      <c r="K19" s="100"/>
      <c r="L19" s="100"/>
      <c r="M19" s="100"/>
      <c r="N19" s="100"/>
      <c r="O19" s="100"/>
      <c r="P19" s="100"/>
      <c r="Q19" s="100"/>
      <c r="R19" s="100"/>
      <c r="S19" s="100"/>
      <c r="T19" s="100"/>
    </row>
    <row r="20" spans="1:20" ht="12.75" customHeight="1" x14ac:dyDescent="0.2">
      <c r="A20" s="54"/>
      <c r="B20" s="54"/>
      <c r="C20" s="54"/>
      <c r="D20" s="54"/>
      <c r="E20" s="54"/>
      <c r="F20" s="54"/>
      <c r="G20" s="54"/>
      <c r="H20" s="54"/>
      <c r="I20" s="54"/>
      <c r="J20" s="100"/>
      <c r="K20" s="100"/>
      <c r="L20" s="100"/>
      <c r="M20" s="57"/>
      <c r="N20" s="56"/>
      <c r="O20" s="56"/>
      <c r="P20" s="56"/>
      <c r="Q20" s="56"/>
      <c r="R20" s="56"/>
      <c r="S20" s="56"/>
      <c r="T20" s="56"/>
    </row>
  </sheetData>
  <mergeCells count="7">
    <mergeCell ref="A1:I1"/>
    <mergeCell ref="A19:I19"/>
    <mergeCell ref="A3:I3"/>
    <mergeCell ref="A2:I2"/>
    <mergeCell ref="A4:I4"/>
    <mergeCell ref="A17:I17"/>
    <mergeCell ref="A18:I18"/>
  </mergeCells>
  <conditionalFormatting sqref="A6:I14">
    <cfRule type="expression" dxfId="1060" priority="2">
      <formula>IF($A6="Total",1,0)</formula>
    </cfRule>
  </conditionalFormatting>
  <pageMargins left="0.25" right="0.25" top="0.75" bottom="0.75" header="0.3" footer="0.3"/>
  <pageSetup paperSize="9"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M13"/>
  <sheetViews>
    <sheetView showGridLines="0" showRowColHeaders="0" zoomScaleNormal="100" workbookViewId="0">
      <selection sqref="A1:M1"/>
    </sheetView>
  </sheetViews>
  <sheetFormatPr defaultColWidth="8.7109375" defaultRowHeight="12.75" x14ac:dyDescent="0.2"/>
  <cols>
    <col min="1" max="1" width="15.28515625" style="2" customWidth="1"/>
    <col min="2" max="2" width="10.42578125" style="2" customWidth="1"/>
    <col min="3" max="3" width="13.85546875" style="2" customWidth="1"/>
    <col min="4" max="4" width="10.42578125" style="2" customWidth="1"/>
    <col min="5" max="5" width="13.85546875" style="2" customWidth="1"/>
    <col min="6" max="6" width="10.42578125" style="2" customWidth="1"/>
    <col min="7" max="7" width="13.85546875" style="2" customWidth="1"/>
    <col min="8" max="8" width="11.7109375" style="2" customWidth="1"/>
    <col min="9" max="9" width="14.28515625" style="2" customWidth="1"/>
    <col min="10" max="16384" width="8.7109375" style="2"/>
  </cols>
  <sheetData>
    <row r="1" spans="1:13" ht="18" x14ac:dyDescent="0.2">
      <c r="A1" s="238" t="s">
        <v>964</v>
      </c>
      <c r="B1" s="238"/>
      <c r="C1" s="238"/>
      <c r="D1" s="238"/>
      <c r="E1" s="238"/>
      <c r="F1" s="238"/>
      <c r="G1" s="238"/>
      <c r="H1" s="238"/>
      <c r="I1" s="238"/>
      <c r="J1" s="238"/>
      <c r="K1" s="238"/>
      <c r="L1" s="238"/>
      <c r="M1" s="238"/>
    </row>
    <row r="2" spans="1:13" ht="18" customHeight="1" x14ac:dyDescent="0.2">
      <c r="A2" s="217" t="s">
        <v>1000</v>
      </c>
      <c r="B2" s="217"/>
      <c r="C2" s="217"/>
      <c r="D2" s="217"/>
      <c r="E2" s="217"/>
      <c r="F2" s="217"/>
      <c r="G2" s="217"/>
      <c r="H2" s="217"/>
      <c r="I2" s="217"/>
      <c r="J2" s="58"/>
      <c r="K2" s="58"/>
      <c r="L2" s="58"/>
      <c r="M2" s="58"/>
    </row>
    <row r="3" spans="1:13" ht="32.25" customHeight="1" x14ac:dyDescent="0.2">
      <c r="A3" s="235" t="s">
        <v>1001</v>
      </c>
      <c r="B3" s="235"/>
      <c r="C3" s="235"/>
      <c r="D3" s="235"/>
      <c r="E3" s="235"/>
      <c r="F3" s="235"/>
      <c r="G3" s="235"/>
      <c r="H3" s="235"/>
      <c r="I3" s="235"/>
      <c r="J3" s="129"/>
      <c r="K3" s="129"/>
      <c r="L3" s="129"/>
      <c r="M3" s="129"/>
    </row>
    <row r="4" spans="1:13" ht="28.5" customHeight="1" x14ac:dyDescent="0.2">
      <c r="A4" s="39" t="s">
        <v>1086</v>
      </c>
      <c r="B4" s="137" t="s">
        <v>108</v>
      </c>
      <c r="C4" s="39" t="s">
        <v>1079</v>
      </c>
      <c r="D4" s="137" t="s">
        <v>260</v>
      </c>
      <c r="E4" s="39" t="s">
        <v>1080</v>
      </c>
      <c r="F4" s="137" t="s">
        <v>343</v>
      </c>
      <c r="G4" s="39" t="s">
        <v>1081</v>
      </c>
      <c r="H4" s="39" t="s">
        <v>1082</v>
      </c>
      <c r="I4" s="39" t="s">
        <v>1083</v>
      </c>
    </row>
    <row r="5" spans="1:13" x14ac:dyDescent="0.2">
      <c r="A5" s="140" t="s">
        <v>683</v>
      </c>
      <c r="B5" s="105">
        <v>16001</v>
      </c>
      <c r="C5" s="95" t="s">
        <v>744</v>
      </c>
      <c r="D5" s="105">
        <v>16380</v>
      </c>
      <c r="E5" s="95" t="s">
        <v>937</v>
      </c>
      <c r="F5" s="105">
        <v>16191</v>
      </c>
      <c r="G5" s="95" t="s">
        <v>932</v>
      </c>
      <c r="H5" s="141">
        <v>48572</v>
      </c>
      <c r="I5" s="142" t="s">
        <v>939</v>
      </c>
    </row>
    <row r="6" spans="1:13" x14ac:dyDescent="0.2">
      <c r="A6" s="140" t="s">
        <v>689</v>
      </c>
      <c r="B6" s="117">
        <v>493</v>
      </c>
      <c r="C6" s="118" t="s">
        <v>55</v>
      </c>
      <c r="D6" s="117">
        <v>510</v>
      </c>
      <c r="E6" s="118" t="s">
        <v>55</v>
      </c>
      <c r="F6" s="117">
        <v>489</v>
      </c>
      <c r="G6" s="118" t="s">
        <v>46</v>
      </c>
      <c r="H6" s="138">
        <v>1492</v>
      </c>
      <c r="I6" s="139" t="s">
        <v>55</v>
      </c>
    </row>
    <row r="7" spans="1:13" x14ac:dyDescent="0.2">
      <c r="A7" s="140" t="s">
        <v>687</v>
      </c>
      <c r="B7" s="117">
        <v>1390</v>
      </c>
      <c r="C7" s="118" t="s">
        <v>500</v>
      </c>
      <c r="D7" s="117">
        <v>1351</v>
      </c>
      <c r="E7" s="118" t="s">
        <v>353</v>
      </c>
      <c r="F7" s="117">
        <v>1697</v>
      </c>
      <c r="G7" s="118" t="s">
        <v>285</v>
      </c>
      <c r="H7" s="138">
        <v>4438</v>
      </c>
      <c r="I7" s="139" t="s">
        <v>627</v>
      </c>
    </row>
    <row r="8" spans="1:13" x14ac:dyDescent="0.2">
      <c r="A8" s="140" t="s">
        <v>690</v>
      </c>
      <c r="B8" s="117">
        <v>522</v>
      </c>
      <c r="C8" s="118" t="s">
        <v>241</v>
      </c>
      <c r="D8" s="117">
        <v>501</v>
      </c>
      <c r="E8" s="118" t="s">
        <v>55</v>
      </c>
      <c r="F8" s="117">
        <v>492</v>
      </c>
      <c r="G8" s="118" t="s">
        <v>46</v>
      </c>
      <c r="H8" s="138">
        <v>1515</v>
      </c>
      <c r="I8" s="139" t="s">
        <v>55</v>
      </c>
    </row>
    <row r="9" spans="1:13" x14ac:dyDescent="0.2">
      <c r="A9" s="140" t="s">
        <v>688</v>
      </c>
      <c r="B9" s="117">
        <v>1463</v>
      </c>
      <c r="C9" s="118" t="s">
        <v>629</v>
      </c>
      <c r="D9" s="117">
        <v>1430</v>
      </c>
      <c r="E9" s="118" t="s">
        <v>563</v>
      </c>
      <c r="F9" s="117">
        <v>1514</v>
      </c>
      <c r="G9" s="118" t="s">
        <v>629</v>
      </c>
      <c r="H9" s="138">
        <v>4407</v>
      </c>
      <c r="I9" s="139" t="s">
        <v>627</v>
      </c>
    </row>
    <row r="10" spans="1:13" x14ac:dyDescent="0.2">
      <c r="A10" s="3" t="s">
        <v>9</v>
      </c>
      <c r="B10" s="105">
        <f>SUBTOTAL(109,B5:B9)</f>
        <v>19869</v>
      </c>
      <c r="C10" s="95" t="str">
        <f>CONCATENATE("(",FIXED(tbl10b[[#This Row],[2017]]/tbl10b[[#This Row],[2017-2019]]*100,1),")")</f>
        <v>(32.9)</v>
      </c>
      <c r="D10" s="105">
        <f>SUBTOTAL(109,D5:D9)</f>
        <v>20172</v>
      </c>
      <c r="E10" s="95" t="str">
        <f>CONCATENATE("(",FIXED(tbl10b[[#This Row],[2018]]/tbl10b[[#This Row],[2017-2019]]*100,1),")")</f>
        <v>(33.4)</v>
      </c>
      <c r="F10" s="105">
        <f>SUBTOTAL(109,F5:F9)</f>
        <v>20383</v>
      </c>
      <c r="G10" s="95" t="str">
        <f>CONCATENATE("(",FIXED(tbl10b[[#This Row],[2019]]/tbl10b[[#This Row],[2017-2019]]*100,1),")")</f>
        <v>(33.7)</v>
      </c>
      <c r="H10" s="105">
        <f>SUBTOTAL(109,H5:H9)</f>
        <v>60424</v>
      </c>
      <c r="I10" s="140" t="s">
        <v>71</v>
      </c>
    </row>
    <row r="12" spans="1:13" x14ac:dyDescent="0.2">
      <c r="A12" s="61" t="s">
        <v>949</v>
      </c>
    </row>
    <row r="13" spans="1:13" x14ac:dyDescent="0.2">
      <c r="A13" s="56" t="s">
        <v>998</v>
      </c>
    </row>
  </sheetData>
  <mergeCells count="3">
    <mergeCell ref="A1:M1"/>
    <mergeCell ref="A2:I2"/>
    <mergeCell ref="A3:I3"/>
  </mergeCells>
  <conditionalFormatting sqref="A5:I10">
    <cfRule type="expression" dxfId="1048" priority="2">
      <formula>IF($A5="Total",1,0)</formula>
    </cfRule>
  </conditionalFormatting>
  <pageMargins left="0.25" right="0.25" top="0.75" bottom="0.75" header="0.3" footer="0.3"/>
  <pageSetup paperSize="9" scale="97"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18"/>
  <sheetViews>
    <sheetView showGridLines="0" showRowColHeaders="0" zoomScaleNormal="100" workbookViewId="0">
      <selection sqref="A1:F1"/>
    </sheetView>
  </sheetViews>
  <sheetFormatPr defaultRowHeight="12.75" x14ac:dyDescent="0.2"/>
  <cols>
    <col min="1" max="1" width="24.7109375" style="58" bestFit="1" customWidth="1"/>
    <col min="2" max="2" width="33.85546875" style="58" customWidth="1"/>
    <col min="3" max="4" width="37.42578125" style="58" customWidth="1"/>
    <col min="5" max="5" width="41" style="58" customWidth="1"/>
    <col min="6" max="6" width="24.7109375" style="58" customWidth="1"/>
    <col min="7" max="7" width="28.28515625" style="58" bestFit="1" customWidth="1"/>
    <col min="8" max="8" width="10" style="58" customWidth="1"/>
    <col min="9" max="9" width="13.42578125" style="58" customWidth="1"/>
    <col min="10" max="16384" width="9.140625" style="58"/>
  </cols>
  <sheetData>
    <row r="1" spans="1:14" ht="18" customHeight="1" x14ac:dyDescent="0.2">
      <c r="A1" s="238" t="s">
        <v>1088</v>
      </c>
      <c r="B1" s="238"/>
      <c r="C1" s="238"/>
      <c r="D1" s="238"/>
      <c r="E1" s="238"/>
      <c r="F1" s="238"/>
      <c r="G1" s="180"/>
      <c r="H1" s="180"/>
      <c r="I1" s="180"/>
      <c r="J1" s="180"/>
      <c r="K1" s="180"/>
      <c r="L1" s="180"/>
      <c r="M1" s="180"/>
      <c r="N1" s="180"/>
    </row>
    <row r="2" spans="1:14" ht="21" customHeight="1" x14ac:dyDescent="0.2">
      <c r="A2" s="217" t="s">
        <v>1126</v>
      </c>
      <c r="B2" s="217"/>
      <c r="C2" s="217"/>
      <c r="D2" s="217"/>
      <c r="E2" s="217"/>
      <c r="F2" s="217"/>
      <c r="G2" s="217"/>
      <c r="H2" s="172"/>
      <c r="I2" s="172"/>
      <c r="J2" s="129"/>
      <c r="K2" s="129"/>
      <c r="L2" s="129"/>
      <c r="M2" s="129"/>
      <c r="N2" s="129"/>
    </row>
    <row r="3" spans="1:14" ht="33" customHeight="1" x14ac:dyDescent="0.2">
      <c r="A3" s="235" t="s">
        <v>1087</v>
      </c>
      <c r="B3" s="235"/>
      <c r="C3" s="235"/>
      <c r="D3" s="235"/>
      <c r="E3" s="235"/>
      <c r="F3" s="235"/>
      <c r="G3" s="235"/>
      <c r="H3" s="172"/>
      <c r="I3" s="172"/>
      <c r="J3" s="129"/>
      <c r="K3" s="129"/>
      <c r="L3" s="129"/>
      <c r="M3" s="129"/>
      <c r="N3" s="129"/>
    </row>
    <row r="4" spans="1:14" x14ac:dyDescent="0.2">
      <c r="A4" s="39" t="s">
        <v>1117</v>
      </c>
      <c r="B4" s="39" t="s">
        <v>693</v>
      </c>
      <c r="C4" s="39" t="s">
        <v>694</v>
      </c>
      <c r="D4" s="39" t="s">
        <v>695</v>
      </c>
      <c r="E4" s="39" t="s">
        <v>696</v>
      </c>
      <c r="F4" s="39" t="s">
        <v>1118</v>
      </c>
      <c r="G4" s="39" t="s">
        <v>1119</v>
      </c>
      <c r="H4" s="78" t="s">
        <v>9</v>
      </c>
      <c r="I4" s="176" t="s">
        <v>10</v>
      </c>
    </row>
    <row r="5" spans="1:14" x14ac:dyDescent="0.2">
      <c r="A5" s="140" t="s">
        <v>683</v>
      </c>
      <c r="B5" s="117">
        <v>45396</v>
      </c>
      <c r="C5" s="170" t="s">
        <v>685</v>
      </c>
      <c r="D5" s="117">
        <v>1517</v>
      </c>
      <c r="E5" s="170" t="s">
        <v>55</v>
      </c>
      <c r="F5" s="117">
        <v>1659</v>
      </c>
      <c r="G5" s="170" t="s">
        <v>263</v>
      </c>
      <c r="H5" s="124">
        <v>48572</v>
      </c>
      <c r="I5" s="175" t="s">
        <v>939</v>
      </c>
      <c r="K5" s="202"/>
    </row>
    <row r="6" spans="1:14" x14ac:dyDescent="0.2">
      <c r="A6" s="140" t="s">
        <v>687</v>
      </c>
      <c r="B6" s="117">
        <v>4407</v>
      </c>
      <c r="C6" s="170" t="s">
        <v>627</v>
      </c>
      <c r="D6" s="117">
        <v>25</v>
      </c>
      <c r="E6" s="170" t="s">
        <v>14</v>
      </c>
      <c r="F6" s="117">
        <v>6</v>
      </c>
      <c r="G6" s="170" t="s">
        <v>14</v>
      </c>
      <c r="H6" s="124">
        <v>4438</v>
      </c>
      <c r="I6" s="175" t="s">
        <v>627</v>
      </c>
      <c r="K6" s="202"/>
    </row>
    <row r="7" spans="1:14" x14ac:dyDescent="0.2">
      <c r="A7" s="140" t="s">
        <v>689</v>
      </c>
      <c r="B7" s="117">
        <v>1416</v>
      </c>
      <c r="C7" s="170" t="s">
        <v>427</v>
      </c>
      <c r="D7" s="185"/>
      <c r="E7" s="187"/>
      <c r="F7" s="185"/>
      <c r="G7" s="187"/>
      <c r="H7" s="124">
        <v>1492</v>
      </c>
      <c r="I7" s="175" t="s">
        <v>55</v>
      </c>
    </row>
    <row r="8" spans="1:14" x14ac:dyDescent="0.2">
      <c r="A8" s="140" t="s">
        <v>690</v>
      </c>
      <c r="B8" s="117">
        <v>1499</v>
      </c>
      <c r="C8" s="170" t="s">
        <v>55</v>
      </c>
      <c r="D8" s="185"/>
      <c r="E8" s="187"/>
      <c r="F8" s="185"/>
      <c r="G8" s="187"/>
      <c r="H8" s="124">
        <v>1515</v>
      </c>
      <c r="I8" s="175" t="s">
        <v>55</v>
      </c>
      <c r="K8" s="202"/>
    </row>
    <row r="9" spans="1:14" x14ac:dyDescent="0.2">
      <c r="A9" s="140" t="s">
        <v>688</v>
      </c>
      <c r="B9" s="117">
        <v>4242</v>
      </c>
      <c r="C9" s="170" t="s">
        <v>500</v>
      </c>
      <c r="D9" s="117">
        <v>151</v>
      </c>
      <c r="E9" s="170" t="s">
        <v>492</v>
      </c>
      <c r="F9" s="117">
        <v>14</v>
      </c>
      <c r="G9" s="170" t="s">
        <v>14</v>
      </c>
      <c r="H9" s="124">
        <v>4407</v>
      </c>
      <c r="I9" s="175" t="s">
        <v>627</v>
      </c>
      <c r="K9" s="202"/>
    </row>
    <row r="10" spans="1:14" x14ac:dyDescent="0.2">
      <c r="A10" s="140" t="s">
        <v>9</v>
      </c>
      <c r="B10" s="117">
        <f>SUBTOTAL(109,B5:B9)</f>
        <v>56960</v>
      </c>
      <c r="C10" s="171" t="str">
        <f>CONCATENATE("(",FIXED(tbl10a[[#This Row],[Treated in country of residence]]/tbl10a[[#This Row],[Total]]*100,1),")")</f>
        <v>(94.3)</v>
      </c>
      <c r="D10" s="117">
        <v>1783</v>
      </c>
      <c r="E10" s="171" t="str">
        <f>CONCATENATE("(",FIXED(tbl10a[[#This Row],[Not treated in country of residence]]/tbl10a[[#This Row],[Total]]*100,1),")")</f>
        <v>(3.0)</v>
      </c>
      <c r="F10" s="138">
        <v>1681</v>
      </c>
      <c r="G10" s="171" t="str">
        <f>CONCATENATE("(",FIXED(tbl10a[[#This Row],[Missing / Out of Area]]/tbl10a[[#This Row],[Total]]*100,1),")")</f>
        <v>(2.8)</v>
      </c>
      <c r="H10" s="117">
        <v>60424</v>
      </c>
      <c r="I10" s="174" t="s">
        <v>522</v>
      </c>
    </row>
    <row r="12" spans="1:14" x14ac:dyDescent="0.2">
      <c r="A12" s="101" t="s">
        <v>949</v>
      </c>
      <c r="B12" s="101"/>
      <c r="C12" s="101"/>
      <c r="D12" s="101"/>
      <c r="E12" s="101"/>
      <c r="F12" s="59"/>
      <c r="G12" s="60"/>
      <c r="H12" s="60"/>
      <c r="I12" s="60"/>
    </row>
    <row r="13" spans="1:14" ht="48.75" customHeight="1" x14ac:dyDescent="0.2">
      <c r="A13" s="237" t="s">
        <v>1124</v>
      </c>
      <c r="B13" s="237"/>
      <c r="C13" s="237"/>
      <c r="D13" s="237"/>
      <c r="E13" s="179"/>
      <c r="F13" s="179"/>
      <c r="G13" s="179"/>
      <c r="H13" s="179"/>
      <c r="I13" s="179"/>
    </row>
    <row r="14" spans="1:14" ht="26.25" customHeight="1" x14ac:dyDescent="0.2">
      <c r="A14" s="237" t="s">
        <v>999</v>
      </c>
      <c r="B14" s="237"/>
      <c r="C14" s="237"/>
      <c r="D14" s="237"/>
      <c r="E14" s="179"/>
      <c r="F14" s="179"/>
      <c r="G14" s="179"/>
      <c r="H14" s="173"/>
      <c r="I14" s="173"/>
    </row>
    <row r="15" spans="1:14" ht="14.25" customHeight="1" x14ac:dyDescent="0.2">
      <c r="A15" s="237" t="s">
        <v>1133</v>
      </c>
      <c r="B15" s="237"/>
      <c r="C15" s="237"/>
      <c r="D15" s="237"/>
    </row>
    <row r="16" spans="1:14" ht="26.25" customHeight="1" x14ac:dyDescent="0.2">
      <c r="A16" s="237" t="s">
        <v>1134</v>
      </c>
      <c r="B16" s="237"/>
      <c r="C16" s="237"/>
      <c r="D16" s="237"/>
      <c r="J16" s="59"/>
      <c r="K16" s="60"/>
      <c r="L16" s="56"/>
      <c r="M16" s="56"/>
      <c r="N16" s="56"/>
    </row>
    <row r="17" spans="10:14" ht="14.25" customHeight="1" x14ac:dyDescent="0.2">
      <c r="J17" s="100"/>
      <c r="K17" s="100"/>
      <c r="L17" s="100"/>
      <c r="M17" s="100"/>
      <c r="N17" s="100"/>
    </row>
    <row r="18" spans="10:14" ht="12.75" customHeight="1" x14ac:dyDescent="0.2">
      <c r="J18" s="100"/>
      <c r="K18" s="100"/>
      <c r="L18" s="100"/>
      <c r="M18" s="100"/>
      <c r="N18" s="100"/>
    </row>
  </sheetData>
  <mergeCells count="7">
    <mergeCell ref="A1:F1"/>
    <mergeCell ref="A15:D15"/>
    <mergeCell ref="A16:D16"/>
    <mergeCell ref="A2:G2"/>
    <mergeCell ref="A3:G3"/>
    <mergeCell ref="A13:D13"/>
    <mergeCell ref="A14:D14"/>
  </mergeCells>
  <conditionalFormatting sqref="A5 A6:E9 I6:I10 A10:G10">
    <cfRule type="expression" dxfId="1036" priority="10">
      <formula>IF($A5="Total",1,0)</formula>
    </cfRule>
  </conditionalFormatting>
  <conditionalFormatting sqref="B5:C5">
    <cfRule type="expression" dxfId="1035" priority="8">
      <formula>IF($A5="Total",1,0)</formula>
    </cfRule>
  </conditionalFormatting>
  <conditionalFormatting sqref="D5:E5">
    <cfRule type="expression" dxfId="1034" priority="7">
      <formula>IF($A5="Total",1,0)</formula>
    </cfRule>
  </conditionalFormatting>
  <conditionalFormatting sqref="I5">
    <cfRule type="expression" dxfId="1033" priority="6">
      <formula>IF($A5="Total",1,0)</formula>
    </cfRule>
  </conditionalFormatting>
  <conditionalFormatting sqref="F6:G9">
    <cfRule type="expression" dxfId="1032" priority="5">
      <formula>IF($A6="Total",1,0)</formula>
    </cfRule>
  </conditionalFormatting>
  <conditionalFormatting sqref="F5:G5">
    <cfRule type="expression" dxfId="1031" priority="4">
      <formula>IF($A5="Total",1,0)</formula>
    </cfRule>
  </conditionalFormatting>
  <conditionalFormatting sqref="H6:H9">
    <cfRule type="expression" dxfId="1030" priority="3">
      <formula>IF($A6="Total",1,0)</formula>
    </cfRule>
  </conditionalFormatting>
  <conditionalFormatting sqref="H5">
    <cfRule type="expression" dxfId="1029" priority="2">
      <formula>IF($A5="Total",1,0)</formula>
    </cfRule>
  </conditionalFormatting>
  <conditionalFormatting sqref="H10">
    <cfRule type="expression" dxfId="1028" priority="1">
      <formula>IF($A10="Total",1,0)</formula>
    </cfRule>
  </conditionalFormatting>
  <pageMargins left="0.25" right="0.25" top="0.75" bottom="0.75" header="0.3" footer="0.3"/>
  <pageSetup paperSize="9" scale="4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W110"/>
  <sheetViews>
    <sheetView showGridLines="0" showRowColHeaders="0" zoomScaleNormal="100" workbookViewId="0">
      <selection activeCell="A2" sqref="A2:N2"/>
    </sheetView>
  </sheetViews>
  <sheetFormatPr defaultColWidth="8.7109375" defaultRowHeight="12.75" x14ac:dyDescent="0.2"/>
  <cols>
    <col min="1" max="1" width="9.28515625" style="2" customWidth="1"/>
    <col min="2" max="2" width="16.85546875" style="2" customWidth="1"/>
    <col min="3" max="3" width="9.140625" style="2" customWidth="1"/>
    <col min="4" max="4" width="12.5703125" style="2" customWidth="1"/>
    <col min="5" max="5" width="10" style="2" customWidth="1"/>
    <col min="6" max="6" width="13.42578125" style="2" customWidth="1"/>
    <col min="7" max="7" width="11.140625" style="2" customWidth="1"/>
    <col min="8" max="8" width="14.5703125" style="2" customWidth="1"/>
    <col min="9" max="9" width="12.28515625" style="2" customWidth="1"/>
    <col min="10" max="10" width="15.7109375" style="2" customWidth="1"/>
    <col min="11" max="11" width="10.28515625" style="2" customWidth="1"/>
    <col min="12" max="12" width="13.7109375" style="2" customWidth="1"/>
    <col min="13" max="13" width="10" style="2" customWidth="1"/>
    <col min="14" max="14" width="13.42578125" style="2" customWidth="1"/>
    <col min="15" max="16384" width="8.7109375" style="2"/>
  </cols>
  <sheetData>
    <row r="1" spans="1:23" ht="18" x14ac:dyDescent="0.2">
      <c r="A1" s="239" t="s">
        <v>1050</v>
      </c>
      <c r="B1" s="239"/>
      <c r="C1" s="239"/>
      <c r="D1" s="239"/>
      <c r="E1" s="239"/>
      <c r="F1" s="239"/>
      <c r="G1" s="239"/>
      <c r="H1" s="239"/>
      <c r="I1" s="239"/>
      <c r="J1" s="239"/>
      <c r="K1" s="239"/>
      <c r="L1" s="239"/>
      <c r="M1" s="239"/>
      <c r="N1" s="239"/>
      <c r="O1" s="239"/>
      <c r="P1" s="239"/>
      <c r="Q1" s="239"/>
      <c r="R1" s="239"/>
      <c r="S1" s="239"/>
      <c r="T1" s="239"/>
      <c r="U1" s="62"/>
      <c r="V1" s="62"/>
      <c r="W1" s="62"/>
    </row>
    <row r="2" spans="1:23" ht="27.75" customHeight="1" x14ac:dyDescent="0.2">
      <c r="A2" s="217" t="s">
        <v>1089</v>
      </c>
      <c r="B2" s="217"/>
      <c r="C2" s="217"/>
      <c r="D2" s="217"/>
      <c r="E2" s="217"/>
      <c r="F2" s="217"/>
      <c r="G2" s="217"/>
      <c r="H2" s="217"/>
      <c r="I2" s="217"/>
      <c r="J2" s="217"/>
      <c r="K2" s="217"/>
      <c r="L2" s="217"/>
      <c r="M2" s="217"/>
      <c r="N2" s="217"/>
      <c r="O2" s="99"/>
      <c r="P2" s="99"/>
      <c r="Q2" s="99"/>
      <c r="R2" s="99"/>
      <c r="S2" s="99"/>
      <c r="T2" s="99"/>
      <c r="U2" s="99"/>
      <c r="V2" s="99"/>
      <c r="W2" s="99"/>
    </row>
    <row r="3" spans="1:23" ht="34.5" customHeight="1" x14ac:dyDescent="0.2">
      <c r="A3" s="235" t="s">
        <v>1002</v>
      </c>
      <c r="B3" s="235"/>
      <c r="C3" s="235"/>
      <c r="D3" s="235"/>
      <c r="E3" s="235"/>
      <c r="F3" s="235"/>
      <c r="G3" s="235"/>
      <c r="H3" s="235"/>
      <c r="I3" s="235"/>
      <c r="J3" s="235"/>
      <c r="K3" s="235"/>
      <c r="L3" s="235"/>
      <c r="M3" s="235"/>
      <c r="N3" s="235"/>
      <c r="O3" s="99"/>
      <c r="P3" s="99"/>
      <c r="Q3" s="99"/>
      <c r="R3" s="99"/>
      <c r="S3" s="99"/>
      <c r="T3" s="99"/>
      <c r="U3" s="99"/>
      <c r="V3" s="99"/>
      <c r="W3" s="99"/>
    </row>
    <row r="4" spans="1:23" x14ac:dyDescent="0.2">
      <c r="A4" s="39" t="s">
        <v>98</v>
      </c>
      <c r="B4" s="39" t="s">
        <v>99</v>
      </c>
      <c r="C4" s="39" t="s">
        <v>697</v>
      </c>
      <c r="D4" s="39" t="s">
        <v>698</v>
      </c>
      <c r="E4" s="39" t="s">
        <v>699</v>
      </c>
      <c r="F4" s="39" t="s">
        <v>700</v>
      </c>
      <c r="G4" s="39" t="s">
        <v>701</v>
      </c>
      <c r="H4" s="39" t="s">
        <v>702</v>
      </c>
      <c r="I4" s="39" t="s">
        <v>703</v>
      </c>
      <c r="J4" s="39" t="s">
        <v>704</v>
      </c>
      <c r="K4" s="39" t="s">
        <v>705</v>
      </c>
      <c r="L4" s="39" t="s">
        <v>706</v>
      </c>
      <c r="M4" s="39" t="s">
        <v>9</v>
      </c>
      <c r="N4" s="39" t="s">
        <v>10</v>
      </c>
    </row>
    <row r="5" spans="1:23" x14ac:dyDescent="0.2">
      <c r="A5" s="3" t="s">
        <v>108</v>
      </c>
      <c r="B5" s="121" t="s">
        <v>109</v>
      </c>
      <c r="C5" s="117">
        <v>294</v>
      </c>
      <c r="D5" s="118" t="s">
        <v>534</v>
      </c>
      <c r="E5" s="117">
        <v>257</v>
      </c>
      <c r="F5" s="118" t="s">
        <v>423</v>
      </c>
      <c r="G5" s="117">
        <v>41</v>
      </c>
      <c r="H5" s="118" t="s">
        <v>353</v>
      </c>
      <c r="I5" s="117">
        <v>8</v>
      </c>
      <c r="J5" s="118" t="s">
        <v>336</v>
      </c>
      <c r="K5" s="117">
        <v>15</v>
      </c>
      <c r="L5" s="118" t="s">
        <v>46</v>
      </c>
      <c r="M5" s="138">
        <v>615</v>
      </c>
      <c r="N5" s="139" t="s">
        <v>391</v>
      </c>
    </row>
    <row r="6" spans="1:23" x14ac:dyDescent="0.2">
      <c r="A6" s="3" t="s">
        <v>108</v>
      </c>
      <c r="B6" s="121" t="s">
        <v>115</v>
      </c>
      <c r="C6" s="117">
        <v>255</v>
      </c>
      <c r="D6" s="118" t="s">
        <v>274</v>
      </c>
      <c r="E6" s="117">
        <v>173</v>
      </c>
      <c r="F6" s="118" t="s">
        <v>639</v>
      </c>
      <c r="G6" s="117">
        <v>50</v>
      </c>
      <c r="H6" s="118" t="s">
        <v>140</v>
      </c>
      <c r="I6" s="117">
        <v>10</v>
      </c>
      <c r="J6" s="118" t="s">
        <v>232</v>
      </c>
      <c r="K6" s="117">
        <v>5</v>
      </c>
      <c r="L6" s="118" t="s">
        <v>391</v>
      </c>
      <c r="M6" s="138">
        <v>493</v>
      </c>
      <c r="N6" s="139" t="s">
        <v>554</v>
      </c>
    </row>
    <row r="7" spans="1:23" x14ac:dyDescent="0.2">
      <c r="A7" s="3" t="s">
        <v>108</v>
      </c>
      <c r="B7" s="121" t="s">
        <v>120</v>
      </c>
      <c r="C7" s="117">
        <v>149</v>
      </c>
      <c r="D7" s="118" t="s">
        <v>234</v>
      </c>
      <c r="E7" s="117">
        <v>282</v>
      </c>
      <c r="F7" s="118" t="s">
        <v>1102</v>
      </c>
      <c r="G7" s="117">
        <v>117</v>
      </c>
      <c r="H7" s="118" t="s">
        <v>113</v>
      </c>
      <c r="I7" s="117">
        <v>17</v>
      </c>
      <c r="J7" s="118" t="s">
        <v>38</v>
      </c>
      <c r="K7" s="117">
        <v>14</v>
      </c>
      <c r="L7" s="118" t="s">
        <v>46</v>
      </c>
      <c r="M7" s="138">
        <v>579</v>
      </c>
      <c r="N7" s="139" t="s">
        <v>391</v>
      </c>
    </row>
    <row r="8" spans="1:23" x14ac:dyDescent="0.2">
      <c r="A8" s="3" t="s">
        <v>108</v>
      </c>
      <c r="B8" s="121" t="s">
        <v>125</v>
      </c>
      <c r="C8" s="117">
        <v>268</v>
      </c>
      <c r="D8" s="118" t="s">
        <v>594</v>
      </c>
      <c r="E8" s="117">
        <v>449</v>
      </c>
      <c r="F8" s="118" t="s">
        <v>809</v>
      </c>
      <c r="G8" s="117">
        <v>163</v>
      </c>
      <c r="H8" s="118" t="s">
        <v>112</v>
      </c>
      <c r="I8" s="117">
        <v>49</v>
      </c>
      <c r="J8" s="118" t="s">
        <v>626</v>
      </c>
      <c r="K8" s="117">
        <v>22</v>
      </c>
      <c r="L8" s="118" t="s">
        <v>427</v>
      </c>
      <c r="M8" s="138">
        <v>951</v>
      </c>
      <c r="N8" s="139" t="s">
        <v>207</v>
      </c>
    </row>
    <row r="9" spans="1:23" x14ac:dyDescent="0.2">
      <c r="A9" s="3" t="s">
        <v>108</v>
      </c>
      <c r="B9" s="121" t="s">
        <v>131</v>
      </c>
      <c r="C9" s="117">
        <v>404</v>
      </c>
      <c r="D9" s="118" t="s">
        <v>67</v>
      </c>
      <c r="E9" s="117">
        <v>258</v>
      </c>
      <c r="F9" s="118" t="s">
        <v>788</v>
      </c>
      <c r="G9" s="117">
        <v>88</v>
      </c>
      <c r="H9" s="118" t="s">
        <v>681</v>
      </c>
      <c r="I9" s="117">
        <v>9</v>
      </c>
      <c r="J9" s="118" t="s">
        <v>439</v>
      </c>
      <c r="K9" s="117">
        <v>5</v>
      </c>
      <c r="L9" s="118" t="s">
        <v>543</v>
      </c>
      <c r="M9" s="138">
        <v>764</v>
      </c>
      <c r="N9" s="139" t="s">
        <v>336</v>
      </c>
    </row>
    <row r="10" spans="1:23" x14ac:dyDescent="0.2">
      <c r="A10" s="3" t="s">
        <v>108</v>
      </c>
      <c r="B10" s="121" t="s">
        <v>136</v>
      </c>
      <c r="C10" s="117">
        <v>389</v>
      </c>
      <c r="D10" s="118" t="s">
        <v>328</v>
      </c>
      <c r="E10" s="117">
        <v>549</v>
      </c>
      <c r="F10" s="118" t="s">
        <v>354</v>
      </c>
      <c r="G10" s="117">
        <v>111</v>
      </c>
      <c r="H10" s="118" t="s">
        <v>129</v>
      </c>
      <c r="I10" s="117">
        <v>18</v>
      </c>
      <c r="J10" s="118" t="s">
        <v>457</v>
      </c>
      <c r="K10" s="117">
        <v>18</v>
      </c>
      <c r="L10" s="118" t="s">
        <v>457</v>
      </c>
      <c r="M10" s="138">
        <v>1085</v>
      </c>
      <c r="N10" s="139" t="s">
        <v>462</v>
      </c>
    </row>
    <row r="11" spans="1:23" x14ac:dyDescent="0.2">
      <c r="A11" s="3" t="s">
        <v>108</v>
      </c>
      <c r="B11" s="121" t="s">
        <v>143</v>
      </c>
      <c r="C11" s="117">
        <v>212</v>
      </c>
      <c r="D11" s="118" t="s">
        <v>25</v>
      </c>
      <c r="E11" s="117">
        <v>214</v>
      </c>
      <c r="F11" s="118" t="s">
        <v>933</v>
      </c>
      <c r="G11" s="117">
        <v>53</v>
      </c>
      <c r="H11" s="118" t="s">
        <v>251</v>
      </c>
      <c r="I11" s="117">
        <v>13</v>
      </c>
      <c r="J11" s="118" t="s">
        <v>241</v>
      </c>
      <c r="K11" s="117">
        <v>5</v>
      </c>
      <c r="L11" s="118" t="s">
        <v>391</v>
      </c>
      <c r="M11" s="138">
        <v>497</v>
      </c>
      <c r="N11" s="139" t="s">
        <v>554</v>
      </c>
    </row>
    <row r="12" spans="1:23" x14ac:dyDescent="0.2">
      <c r="A12" s="3" t="s">
        <v>108</v>
      </c>
      <c r="B12" s="121" t="s">
        <v>147</v>
      </c>
      <c r="C12" s="117">
        <v>338</v>
      </c>
      <c r="D12" s="118" t="s">
        <v>593</v>
      </c>
      <c r="E12" s="117">
        <v>235</v>
      </c>
      <c r="F12" s="118" t="s">
        <v>259</v>
      </c>
      <c r="G12" s="117">
        <v>87</v>
      </c>
      <c r="H12" s="118" t="s">
        <v>151</v>
      </c>
      <c r="I12" s="117">
        <v>27</v>
      </c>
      <c r="J12" s="118" t="s">
        <v>135</v>
      </c>
      <c r="K12" s="117">
        <v>24</v>
      </c>
      <c r="L12" s="118" t="s">
        <v>425</v>
      </c>
      <c r="M12" s="138">
        <v>711</v>
      </c>
      <c r="N12" s="139" t="s">
        <v>439</v>
      </c>
    </row>
    <row r="13" spans="1:23" x14ac:dyDescent="0.2">
      <c r="A13" s="3" t="s">
        <v>108</v>
      </c>
      <c r="B13" s="121" t="s">
        <v>152</v>
      </c>
      <c r="C13" s="117">
        <v>112</v>
      </c>
      <c r="D13" s="118" t="s">
        <v>246</v>
      </c>
      <c r="E13" s="117">
        <v>136</v>
      </c>
      <c r="F13" s="118" t="s">
        <v>253</v>
      </c>
      <c r="G13" s="117">
        <v>38</v>
      </c>
      <c r="H13" s="118" t="s">
        <v>381</v>
      </c>
      <c r="I13" s="117">
        <v>3</v>
      </c>
      <c r="J13" s="118" t="s">
        <v>391</v>
      </c>
      <c r="K13" s="117">
        <v>3</v>
      </c>
      <c r="L13" s="118" t="s">
        <v>391</v>
      </c>
      <c r="M13" s="138">
        <v>292</v>
      </c>
      <c r="N13" s="139" t="s">
        <v>340</v>
      </c>
    </row>
    <row r="14" spans="1:23" x14ac:dyDescent="0.2">
      <c r="A14" s="3" t="s">
        <v>108</v>
      </c>
      <c r="B14" s="121" t="s">
        <v>158</v>
      </c>
      <c r="C14" s="117">
        <v>252</v>
      </c>
      <c r="D14" s="118" t="s">
        <v>595</v>
      </c>
      <c r="E14" s="117">
        <v>290</v>
      </c>
      <c r="F14" s="118" t="s">
        <v>545</v>
      </c>
      <c r="G14" s="117">
        <v>78</v>
      </c>
      <c r="H14" s="118" t="s">
        <v>244</v>
      </c>
      <c r="I14" s="117">
        <v>18</v>
      </c>
      <c r="J14" s="118" t="s">
        <v>42</v>
      </c>
      <c r="K14" s="117">
        <v>8</v>
      </c>
      <c r="L14" s="118" t="s">
        <v>439</v>
      </c>
      <c r="M14" s="138">
        <v>646</v>
      </c>
      <c r="N14" s="139" t="s">
        <v>395</v>
      </c>
    </row>
    <row r="15" spans="1:23" x14ac:dyDescent="0.2">
      <c r="A15" s="3" t="s">
        <v>108</v>
      </c>
      <c r="B15" s="121" t="s">
        <v>162</v>
      </c>
      <c r="C15" s="117">
        <v>88</v>
      </c>
      <c r="D15" s="118" t="s">
        <v>110</v>
      </c>
      <c r="E15" s="117">
        <v>133</v>
      </c>
      <c r="F15" s="118" t="s">
        <v>290</v>
      </c>
      <c r="G15" s="117">
        <v>57</v>
      </c>
      <c r="H15" s="118" t="s">
        <v>347</v>
      </c>
      <c r="I15" s="117">
        <v>12</v>
      </c>
      <c r="J15" s="118" t="s">
        <v>447</v>
      </c>
      <c r="K15" s="117">
        <v>4</v>
      </c>
      <c r="L15" s="118" t="s">
        <v>293</v>
      </c>
      <c r="M15" s="138">
        <v>294</v>
      </c>
      <c r="N15" s="139" t="s">
        <v>340</v>
      </c>
    </row>
    <row r="16" spans="1:23" x14ac:dyDescent="0.2">
      <c r="A16" s="3" t="s">
        <v>108</v>
      </c>
      <c r="B16" s="121" t="s">
        <v>166</v>
      </c>
      <c r="C16" s="117">
        <v>291</v>
      </c>
      <c r="D16" s="118" t="s">
        <v>253</v>
      </c>
      <c r="E16" s="117">
        <v>253</v>
      </c>
      <c r="F16" s="118" t="s">
        <v>587</v>
      </c>
      <c r="G16" s="117">
        <v>56</v>
      </c>
      <c r="H16" s="118" t="s">
        <v>590</v>
      </c>
      <c r="I16" s="117">
        <v>14</v>
      </c>
      <c r="J16" s="118" t="s">
        <v>50</v>
      </c>
      <c r="K16" s="117">
        <v>11</v>
      </c>
      <c r="L16" s="118" t="s">
        <v>462</v>
      </c>
      <c r="M16" s="138">
        <v>625</v>
      </c>
      <c r="N16" s="139" t="s">
        <v>391</v>
      </c>
    </row>
    <row r="17" spans="1:14" x14ac:dyDescent="0.2">
      <c r="A17" s="3" t="s">
        <v>108</v>
      </c>
      <c r="B17" s="121" t="s">
        <v>170</v>
      </c>
      <c r="C17" s="117">
        <v>473</v>
      </c>
      <c r="D17" s="118" t="s">
        <v>1061</v>
      </c>
      <c r="E17" s="117">
        <v>208</v>
      </c>
      <c r="F17" s="118" t="s">
        <v>265</v>
      </c>
      <c r="G17" s="117">
        <v>39</v>
      </c>
      <c r="H17" s="118" t="s">
        <v>87</v>
      </c>
      <c r="I17" s="117">
        <v>5</v>
      </c>
      <c r="J17" s="118" t="s">
        <v>543</v>
      </c>
      <c r="K17" s="117">
        <v>8</v>
      </c>
      <c r="L17" s="118" t="s">
        <v>395</v>
      </c>
      <c r="M17" s="138">
        <v>733</v>
      </c>
      <c r="N17" s="139" t="s">
        <v>439</v>
      </c>
    </row>
    <row r="18" spans="1:14" x14ac:dyDescent="0.2">
      <c r="A18" s="3" t="s">
        <v>108</v>
      </c>
      <c r="B18" s="121" t="s">
        <v>176</v>
      </c>
      <c r="C18" s="117">
        <v>181</v>
      </c>
      <c r="D18" s="118" t="s">
        <v>489</v>
      </c>
      <c r="E18" s="117">
        <v>275</v>
      </c>
      <c r="F18" s="118" t="s">
        <v>809</v>
      </c>
      <c r="G18" s="117">
        <v>106</v>
      </c>
      <c r="H18" s="118" t="s">
        <v>231</v>
      </c>
      <c r="I18" s="117">
        <v>17</v>
      </c>
      <c r="J18" s="118" t="s">
        <v>38</v>
      </c>
      <c r="K18" s="117">
        <v>4</v>
      </c>
      <c r="L18" s="118" t="s">
        <v>543</v>
      </c>
      <c r="M18" s="138">
        <v>583</v>
      </c>
      <c r="N18" s="139" t="s">
        <v>391</v>
      </c>
    </row>
    <row r="19" spans="1:14" x14ac:dyDescent="0.2">
      <c r="A19" s="3" t="s">
        <v>108</v>
      </c>
      <c r="B19" s="121" t="s">
        <v>180</v>
      </c>
      <c r="C19" s="117">
        <v>333</v>
      </c>
      <c r="D19" s="118" t="s">
        <v>788</v>
      </c>
      <c r="E19" s="117">
        <v>369</v>
      </c>
      <c r="F19" s="118" t="s">
        <v>510</v>
      </c>
      <c r="G19" s="117">
        <v>236</v>
      </c>
      <c r="H19" s="118" t="s">
        <v>222</v>
      </c>
      <c r="I19" s="117">
        <v>29</v>
      </c>
      <c r="J19" s="118" t="s">
        <v>38</v>
      </c>
      <c r="K19" s="117">
        <v>18</v>
      </c>
      <c r="L19" s="118" t="s">
        <v>462</v>
      </c>
      <c r="M19" s="138">
        <v>985</v>
      </c>
      <c r="N19" s="139" t="s">
        <v>207</v>
      </c>
    </row>
    <row r="20" spans="1:14" x14ac:dyDescent="0.2">
      <c r="A20" s="3" t="s">
        <v>108</v>
      </c>
      <c r="B20" s="121" t="s">
        <v>185</v>
      </c>
      <c r="C20" s="117">
        <v>299</v>
      </c>
      <c r="D20" s="118" t="s">
        <v>572</v>
      </c>
      <c r="E20" s="117">
        <v>314</v>
      </c>
      <c r="F20" s="118" t="s">
        <v>523</v>
      </c>
      <c r="G20" s="117">
        <v>101</v>
      </c>
      <c r="H20" s="118" t="s">
        <v>77</v>
      </c>
      <c r="I20" s="117">
        <v>8</v>
      </c>
      <c r="J20" s="118" t="s">
        <v>395</v>
      </c>
      <c r="K20" s="117">
        <v>10</v>
      </c>
      <c r="L20" s="118" t="s">
        <v>293</v>
      </c>
      <c r="M20" s="138">
        <v>732</v>
      </c>
      <c r="N20" s="139" t="s">
        <v>439</v>
      </c>
    </row>
    <row r="21" spans="1:14" x14ac:dyDescent="0.2">
      <c r="A21" s="3" t="s">
        <v>108</v>
      </c>
      <c r="B21" s="121" t="s">
        <v>190</v>
      </c>
      <c r="C21" s="117">
        <v>341</v>
      </c>
      <c r="D21" s="118" t="s">
        <v>464</v>
      </c>
      <c r="E21" s="117">
        <v>382</v>
      </c>
      <c r="F21" s="118" t="s">
        <v>86</v>
      </c>
      <c r="G21" s="117">
        <v>149</v>
      </c>
      <c r="H21" s="118" t="s">
        <v>400</v>
      </c>
      <c r="I21" s="117">
        <v>20</v>
      </c>
      <c r="J21" s="118" t="s">
        <v>50</v>
      </c>
      <c r="K21" s="117">
        <v>24</v>
      </c>
      <c r="L21" s="118" t="s">
        <v>241</v>
      </c>
      <c r="M21" s="138">
        <v>916</v>
      </c>
      <c r="N21" s="139" t="s">
        <v>157</v>
      </c>
    </row>
    <row r="22" spans="1:14" x14ac:dyDescent="0.2">
      <c r="A22" s="3" t="s">
        <v>108</v>
      </c>
      <c r="B22" s="121" t="s">
        <v>194</v>
      </c>
      <c r="C22" s="117">
        <v>164</v>
      </c>
      <c r="D22" s="118" t="s">
        <v>814</v>
      </c>
      <c r="E22" s="117">
        <v>111</v>
      </c>
      <c r="F22" s="118" t="s">
        <v>487</v>
      </c>
      <c r="G22" s="117">
        <v>13</v>
      </c>
      <c r="H22" s="118" t="s">
        <v>442</v>
      </c>
      <c r="I22" s="185"/>
      <c r="J22" s="186"/>
      <c r="K22" s="185"/>
      <c r="L22" s="186"/>
      <c r="M22" s="138">
        <v>294</v>
      </c>
      <c r="N22" s="139" t="s">
        <v>340</v>
      </c>
    </row>
    <row r="23" spans="1:14" x14ac:dyDescent="0.2">
      <c r="A23" s="3" t="s">
        <v>108</v>
      </c>
      <c r="B23" s="121" t="s">
        <v>198</v>
      </c>
      <c r="C23" s="117">
        <v>304</v>
      </c>
      <c r="D23" s="118" t="s">
        <v>717</v>
      </c>
      <c r="E23" s="117">
        <v>247</v>
      </c>
      <c r="F23" s="118" t="s">
        <v>78</v>
      </c>
      <c r="G23" s="117">
        <v>48</v>
      </c>
      <c r="H23" s="118" t="s">
        <v>80</v>
      </c>
      <c r="I23" s="117">
        <v>6</v>
      </c>
      <c r="J23" s="118" t="s">
        <v>391</v>
      </c>
      <c r="K23" s="117">
        <v>6</v>
      </c>
      <c r="L23" s="118" t="s">
        <v>391</v>
      </c>
      <c r="M23" s="138">
        <v>611</v>
      </c>
      <c r="N23" s="139" t="s">
        <v>391</v>
      </c>
    </row>
    <row r="24" spans="1:14" x14ac:dyDescent="0.2">
      <c r="A24" s="3" t="s">
        <v>108</v>
      </c>
      <c r="B24" s="121" t="s">
        <v>202</v>
      </c>
      <c r="C24" s="117">
        <v>116</v>
      </c>
      <c r="D24" s="118" t="s">
        <v>507</v>
      </c>
      <c r="E24" s="117">
        <v>139</v>
      </c>
      <c r="F24" s="118" t="s">
        <v>642</v>
      </c>
      <c r="G24" s="117">
        <v>48</v>
      </c>
      <c r="H24" s="118" t="s">
        <v>161</v>
      </c>
      <c r="I24" s="117">
        <v>6</v>
      </c>
      <c r="J24" s="118" t="s">
        <v>219</v>
      </c>
      <c r="K24" s="117">
        <v>10</v>
      </c>
      <c r="L24" s="118" t="s">
        <v>114</v>
      </c>
      <c r="M24" s="138">
        <v>319</v>
      </c>
      <c r="N24" s="139" t="s">
        <v>340</v>
      </c>
    </row>
    <row r="25" spans="1:14" x14ac:dyDescent="0.2">
      <c r="A25" s="3" t="s">
        <v>108</v>
      </c>
      <c r="B25" s="121" t="s">
        <v>208</v>
      </c>
      <c r="C25" s="117">
        <v>370</v>
      </c>
      <c r="D25" s="118" t="s">
        <v>412</v>
      </c>
      <c r="E25" s="117">
        <v>626</v>
      </c>
      <c r="F25" s="118" t="s">
        <v>18</v>
      </c>
      <c r="G25" s="117">
        <v>269</v>
      </c>
      <c r="H25" s="118" t="s">
        <v>325</v>
      </c>
      <c r="I25" s="117">
        <v>67</v>
      </c>
      <c r="J25" s="118" t="s">
        <v>472</v>
      </c>
      <c r="K25" s="117">
        <v>21</v>
      </c>
      <c r="L25" s="118" t="s">
        <v>207</v>
      </c>
      <c r="M25" s="138">
        <v>1353</v>
      </c>
      <c r="N25" s="139" t="s">
        <v>50</v>
      </c>
    </row>
    <row r="26" spans="1:14" x14ac:dyDescent="0.2">
      <c r="A26" s="3" t="s">
        <v>108</v>
      </c>
      <c r="B26" s="121" t="s">
        <v>212</v>
      </c>
      <c r="C26" s="117">
        <v>211</v>
      </c>
      <c r="D26" s="118" t="s">
        <v>411</v>
      </c>
      <c r="E26" s="117">
        <v>345</v>
      </c>
      <c r="F26" s="118" t="s">
        <v>725</v>
      </c>
      <c r="G26" s="117">
        <v>136</v>
      </c>
      <c r="H26" s="118" t="s">
        <v>206</v>
      </c>
      <c r="I26" s="117">
        <v>14</v>
      </c>
      <c r="J26" s="118" t="s">
        <v>219</v>
      </c>
      <c r="K26" s="117">
        <v>18</v>
      </c>
      <c r="L26" s="118" t="s">
        <v>55</v>
      </c>
      <c r="M26" s="138">
        <v>724</v>
      </c>
      <c r="N26" s="139" t="s">
        <v>439</v>
      </c>
    </row>
    <row r="27" spans="1:14" x14ac:dyDescent="0.2">
      <c r="A27" s="3" t="s">
        <v>108</v>
      </c>
      <c r="B27" s="121" t="s">
        <v>216</v>
      </c>
      <c r="C27" s="117">
        <v>144</v>
      </c>
      <c r="D27" s="118" t="s">
        <v>1058</v>
      </c>
      <c r="E27" s="117">
        <v>183</v>
      </c>
      <c r="F27" s="118" t="s">
        <v>809</v>
      </c>
      <c r="G27" s="117">
        <v>55</v>
      </c>
      <c r="H27" s="118" t="s">
        <v>308</v>
      </c>
      <c r="I27" s="117">
        <v>3</v>
      </c>
      <c r="J27" s="118" t="s">
        <v>554</v>
      </c>
      <c r="K27" s="117">
        <v>3</v>
      </c>
      <c r="L27" s="118" t="s">
        <v>554</v>
      </c>
      <c r="M27" s="138">
        <v>388</v>
      </c>
      <c r="N27" s="139" t="s">
        <v>632</v>
      </c>
    </row>
    <row r="28" spans="1:14" x14ac:dyDescent="0.2">
      <c r="A28" s="3" t="s">
        <v>108</v>
      </c>
      <c r="B28" s="121" t="s">
        <v>220</v>
      </c>
      <c r="C28" s="117">
        <v>161</v>
      </c>
      <c r="D28" s="118" t="s">
        <v>33</v>
      </c>
      <c r="E28" s="117">
        <v>166</v>
      </c>
      <c r="F28" s="118" t="s">
        <v>459</v>
      </c>
      <c r="G28" s="117">
        <v>31</v>
      </c>
      <c r="H28" s="118" t="s">
        <v>134</v>
      </c>
      <c r="I28" s="117">
        <v>10</v>
      </c>
      <c r="J28" s="118" t="s">
        <v>263</v>
      </c>
      <c r="K28" s="117">
        <v>3</v>
      </c>
      <c r="L28" s="118" t="s">
        <v>554</v>
      </c>
      <c r="M28" s="138">
        <v>371</v>
      </c>
      <c r="N28" s="139" t="s">
        <v>632</v>
      </c>
    </row>
    <row r="29" spans="1:14" x14ac:dyDescent="0.2">
      <c r="A29" s="3" t="s">
        <v>108</v>
      </c>
      <c r="B29" s="121" t="s">
        <v>224</v>
      </c>
      <c r="C29" s="117">
        <v>231</v>
      </c>
      <c r="D29" s="118" t="s">
        <v>739</v>
      </c>
      <c r="E29" s="117">
        <v>207</v>
      </c>
      <c r="F29" s="118" t="s">
        <v>386</v>
      </c>
      <c r="G29" s="117">
        <v>50</v>
      </c>
      <c r="H29" s="118" t="s">
        <v>140</v>
      </c>
      <c r="I29" s="185"/>
      <c r="J29" s="186"/>
      <c r="K29" s="185"/>
      <c r="L29" s="186"/>
      <c r="M29" s="138">
        <v>494</v>
      </c>
      <c r="N29" s="139" t="s">
        <v>554</v>
      </c>
    </row>
    <row r="30" spans="1:14" x14ac:dyDescent="0.2">
      <c r="A30" s="3" t="s">
        <v>108</v>
      </c>
      <c r="B30" s="121" t="s">
        <v>228</v>
      </c>
      <c r="C30" s="117">
        <v>164</v>
      </c>
      <c r="D30" s="118" t="s">
        <v>646</v>
      </c>
      <c r="E30" s="117">
        <v>192</v>
      </c>
      <c r="F30" s="118" t="s">
        <v>809</v>
      </c>
      <c r="G30" s="117">
        <v>45</v>
      </c>
      <c r="H30" s="118" t="s">
        <v>372</v>
      </c>
      <c r="I30" s="117">
        <v>3</v>
      </c>
      <c r="J30" s="118" t="s">
        <v>543</v>
      </c>
      <c r="K30" s="117">
        <v>3</v>
      </c>
      <c r="L30" s="118" t="s">
        <v>543</v>
      </c>
      <c r="M30" s="138">
        <v>407</v>
      </c>
      <c r="N30" s="139" t="s">
        <v>543</v>
      </c>
    </row>
    <row r="31" spans="1:14" x14ac:dyDescent="0.2">
      <c r="A31" s="3" t="s">
        <v>108</v>
      </c>
      <c r="B31" s="121" t="s">
        <v>233</v>
      </c>
      <c r="C31" s="117">
        <v>499</v>
      </c>
      <c r="D31" s="118" t="s">
        <v>742</v>
      </c>
      <c r="E31" s="117">
        <v>321</v>
      </c>
      <c r="F31" s="118" t="s">
        <v>145</v>
      </c>
      <c r="G31" s="117">
        <v>58</v>
      </c>
      <c r="H31" s="118" t="s">
        <v>450</v>
      </c>
      <c r="I31" s="117">
        <v>14</v>
      </c>
      <c r="J31" s="118" t="s">
        <v>207</v>
      </c>
      <c r="K31" s="117">
        <v>4</v>
      </c>
      <c r="L31" s="118" t="s">
        <v>398</v>
      </c>
      <c r="M31" s="138">
        <v>896</v>
      </c>
      <c r="N31" s="139" t="s">
        <v>157</v>
      </c>
    </row>
    <row r="32" spans="1:14" x14ac:dyDescent="0.2">
      <c r="A32" s="3" t="s">
        <v>108</v>
      </c>
      <c r="B32" s="121" t="s">
        <v>237</v>
      </c>
      <c r="C32" s="117">
        <v>260</v>
      </c>
      <c r="D32" s="118" t="s">
        <v>717</v>
      </c>
      <c r="E32" s="117">
        <v>193</v>
      </c>
      <c r="F32" s="118" t="s">
        <v>301</v>
      </c>
      <c r="G32" s="117">
        <v>53</v>
      </c>
      <c r="H32" s="118" t="s">
        <v>129</v>
      </c>
      <c r="I32" s="117">
        <v>7</v>
      </c>
      <c r="J32" s="118" t="s">
        <v>336</v>
      </c>
      <c r="K32" s="117">
        <v>9</v>
      </c>
      <c r="L32" s="118" t="s">
        <v>457</v>
      </c>
      <c r="M32" s="138">
        <v>522</v>
      </c>
      <c r="N32" s="139" t="s">
        <v>509</v>
      </c>
    </row>
    <row r="33" spans="1:14" x14ac:dyDescent="0.2">
      <c r="A33" s="3" t="s">
        <v>108</v>
      </c>
      <c r="B33" s="121" t="s">
        <v>242</v>
      </c>
      <c r="C33" s="117">
        <v>375</v>
      </c>
      <c r="D33" s="118" t="s">
        <v>713</v>
      </c>
      <c r="E33" s="117">
        <v>459</v>
      </c>
      <c r="F33" s="118" t="s">
        <v>459</v>
      </c>
      <c r="G33" s="117">
        <v>156</v>
      </c>
      <c r="H33" s="118" t="s">
        <v>424</v>
      </c>
      <c r="I33" s="117">
        <v>25</v>
      </c>
      <c r="J33" s="118" t="s">
        <v>46</v>
      </c>
      <c r="K33" s="117">
        <v>11</v>
      </c>
      <c r="L33" s="118" t="s">
        <v>395</v>
      </c>
      <c r="M33" s="138">
        <v>1026</v>
      </c>
      <c r="N33" s="139" t="s">
        <v>457</v>
      </c>
    </row>
    <row r="34" spans="1:14" x14ac:dyDescent="0.2">
      <c r="A34" s="3" t="s">
        <v>108</v>
      </c>
      <c r="B34" s="121" t="s">
        <v>245</v>
      </c>
      <c r="C34" s="117">
        <v>211</v>
      </c>
      <c r="D34" s="118" t="s">
        <v>153</v>
      </c>
      <c r="E34" s="117">
        <v>151</v>
      </c>
      <c r="F34" s="118" t="s">
        <v>306</v>
      </c>
      <c r="G34" s="117">
        <v>54</v>
      </c>
      <c r="H34" s="118" t="s">
        <v>150</v>
      </c>
      <c r="I34" s="117">
        <v>12</v>
      </c>
      <c r="J34" s="118" t="s">
        <v>263</v>
      </c>
      <c r="K34" s="117">
        <v>9</v>
      </c>
      <c r="L34" s="118" t="s">
        <v>385</v>
      </c>
      <c r="M34" s="138">
        <v>437</v>
      </c>
      <c r="N34" s="139" t="s">
        <v>543</v>
      </c>
    </row>
    <row r="35" spans="1:14" x14ac:dyDescent="0.2">
      <c r="A35" s="3" t="s">
        <v>108</v>
      </c>
      <c r="B35" s="121" t="s">
        <v>250</v>
      </c>
      <c r="C35" s="117">
        <v>160</v>
      </c>
      <c r="D35" s="118" t="s">
        <v>713</v>
      </c>
      <c r="E35" s="117">
        <v>276</v>
      </c>
      <c r="F35" s="118" t="s">
        <v>775</v>
      </c>
      <c r="G35" s="185"/>
      <c r="H35" s="186"/>
      <c r="I35" s="185"/>
      <c r="J35" s="186"/>
      <c r="K35" s="185"/>
      <c r="L35" s="186"/>
      <c r="M35" s="138">
        <v>438</v>
      </c>
      <c r="N35" s="139" t="s">
        <v>543</v>
      </c>
    </row>
    <row r="36" spans="1:14" x14ac:dyDescent="0.2">
      <c r="A36" s="3" t="s">
        <v>108</v>
      </c>
      <c r="B36" s="121" t="s">
        <v>254</v>
      </c>
      <c r="C36" s="117">
        <v>57</v>
      </c>
      <c r="D36" s="118" t="s">
        <v>832</v>
      </c>
      <c r="E36" s="117">
        <v>26</v>
      </c>
      <c r="F36" s="118" t="s">
        <v>445</v>
      </c>
      <c r="G36" s="117">
        <v>5</v>
      </c>
      <c r="H36" s="118" t="s">
        <v>633</v>
      </c>
      <c r="I36" s="117">
        <v>0</v>
      </c>
      <c r="J36" s="118" t="s">
        <v>14</v>
      </c>
      <c r="K36" s="117">
        <v>0</v>
      </c>
      <c r="L36" s="118" t="s">
        <v>14</v>
      </c>
      <c r="M36" s="138">
        <v>88</v>
      </c>
      <c r="N36" s="139" t="s">
        <v>452</v>
      </c>
    </row>
    <row r="37" spans="1:14" x14ac:dyDescent="0.2">
      <c r="A37" s="3" t="s">
        <v>108</v>
      </c>
      <c r="B37" s="121" t="s">
        <v>9</v>
      </c>
      <c r="C37" s="117">
        <f>SUBTOTAL(109,C5:C36)</f>
        <v>8106</v>
      </c>
      <c r="D37" s="118" t="str">
        <f>CONCATENATE("(",FIXED(_tbl11[[#This Row],[&lt;1%]]/_tbl11[[#This Row],[Total]]*100,1),")")</f>
        <v>(40.8)</v>
      </c>
      <c r="E37" s="117">
        <f>SUBTOTAL(109,E5:E36)</f>
        <v>8419</v>
      </c>
      <c r="F37" s="118" t="str">
        <f>CONCATENATE("(",FIXED(_tbl11[[#This Row],[1-5%]]/_tbl11[[#This Row],[Total]]*100,1),")")</f>
        <v>(42.4)</v>
      </c>
      <c r="G37" s="117">
        <f>SUBTOTAL(109,G5:G36)</f>
        <v>2591</v>
      </c>
      <c r="H37" s="118" t="str">
        <f>CONCATENATE("(",FIXED(_tbl11[[#This Row],[5-15%]]/_tbl11[[#This Row],[Total]]*100,1),")")</f>
        <v>(13.0)</v>
      </c>
      <c r="I37" s="117">
        <f>SUBTOTAL(109,I5:I36)</f>
        <v>444</v>
      </c>
      <c r="J37" s="118" t="str">
        <f>CONCATENATE("(",FIXED(_tbl11[[#This Row],[15-30%]]/_tbl11[[#This Row],[Total]]*100,1),")")</f>
        <v>(2.2)</v>
      </c>
      <c r="K37" s="117">
        <f>SUBTOTAL(109,K5:K36)</f>
        <v>295</v>
      </c>
      <c r="L37" s="118" t="str">
        <f>CONCATENATE("(",FIXED(_tbl11[[#This Row],[30%+]]/_tbl11[[#This Row],[Total]]*100,1),")")</f>
        <v>(1.5)</v>
      </c>
      <c r="M37" s="117">
        <f>SUBTOTAL(109,M5:M36)</f>
        <v>19869</v>
      </c>
      <c r="N37" s="118" t="str">
        <f>CONCATENATE("(",FIXED(_tbl11[[#This Row],[Total]]/$M$104*100,1),")")</f>
        <v>(32.9)</v>
      </c>
    </row>
    <row r="38" spans="1:14" x14ac:dyDescent="0.2">
      <c r="A38" s="3" t="s">
        <v>260</v>
      </c>
      <c r="B38" s="121" t="s">
        <v>109</v>
      </c>
      <c r="C38" s="117">
        <v>264</v>
      </c>
      <c r="D38" s="118" t="s">
        <v>566</v>
      </c>
      <c r="E38" s="117">
        <v>229</v>
      </c>
      <c r="F38" s="118" t="s">
        <v>386</v>
      </c>
      <c r="G38" s="117">
        <v>36</v>
      </c>
      <c r="H38" s="118" t="s">
        <v>461</v>
      </c>
      <c r="I38" s="117">
        <v>5</v>
      </c>
      <c r="J38" s="118" t="s">
        <v>509</v>
      </c>
      <c r="K38" s="117">
        <v>12</v>
      </c>
      <c r="L38" s="118" t="s">
        <v>50</v>
      </c>
      <c r="M38" s="138">
        <v>546</v>
      </c>
      <c r="N38" s="139" t="s">
        <v>509</v>
      </c>
    </row>
    <row r="39" spans="1:14" x14ac:dyDescent="0.2">
      <c r="A39" s="3" t="s">
        <v>260</v>
      </c>
      <c r="B39" s="121" t="s">
        <v>115</v>
      </c>
      <c r="C39" s="117">
        <v>278</v>
      </c>
      <c r="D39" s="118" t="s">
        <v>836</v>
      </c>
      <c r="E39" s="117">
        <v>159</v>
      </c>
      <c r="F39" s="118" t="s">
        <v>75</v>
      </c>
      <c r="G39" s="117">
        <v>55</v>
      </c>
      <c r="H39" s="118" t="s">
        <v>19</v>
      </c>
      <c r="I39" s="117">
        <v>6</v>
      </c>
      <c r="J39" s="118" t="s">
        <v>439</v>
      </c>
      <c r="K39" s="117">
        <v>12</v>
      </c>
      <c r="L39" s="118" t="s">
        <v>46</v>
      </c>
      <c r="M39" s="138">
        <v>510</v>
      </c>
      <c r="N39" s="139" t="s">
        <v>554</v>
      </c>
    </row>
    <row r="40" spans="1:14" x14ac:dyDescent="0.2">
      <c r="A40" s="3" t="s">
        <v>260</v>
      </c>
      <c r="B40" s="121" t="s">
        <v>120</v>
      </c>
      <c r="C40" s="117">
        <v>570</v>
      </c>
      <c r="D40" s="118" t="s">
        <v>638</v>
      </c>
      <c r="E40" s="117">
        <v>420</v>
      </c>
      <c r="F40" s="118" t="s">
        <v>1058</v>
      </c>
      <c r="G40" s="117">
        <v>106</v>
      </c>
      <c r="H40" s="118" t="s">
        <v>552</v>
      </c>
      <c r="I40" s="117">
        <v>16</v>
      </c>
      <c r="J40" s="118" t="s">
        <v>293</v>
      </c>
      <c r="K40" s="117">
        <v>21</v>
      </c>
      <c r="L40" s="118" t="s">
        <v>219</v>
      </c>
      <c r="M40" s="138">
        <v>1133</v>
      </c>
      <c r="N40" s="139" t="s">
        <v>219</v>
      </c>
    </row>
    <row r="41" spans="1:14" x14ac:dyDescent="0.2">
      <c r="A41" s="3" t="s">
        <v>260</v>
      </c>
      <c r="B41" s="121" t="s">
        <v>125</v>
      </c>
      <c r="C41" s="117">
        <v>343</v>
      </c>
      <c r="D41" s="118" t="s">
        <v>711</v>
      </c>
      <c r="E41" s="117">
        <v>486</v>
      </c>
      <c r="F41" s="118" t="s">
        <v>582</v>
      </c>
      <c r="G41" s="117">
        <v>172</v>
      </c>
      <c r="H41" s="118" t="s">
        <v>288</v>
      </c>
      <c r="I41" s="117">
        <v>55</v>
      </c>
      <c r="J41" s="118" t="s">
        <v>26</v>
      </c>
      <c r="K41" s="117">
        <v>15</v>
      </c>
      <c r="L41" s="118" t="s">
        <v>293</v>
      </c>
      <c r="M41" s="138">
        <v>1071</v>
      </c>
      <c r="N41" s="139" t="s">
        <v>462</v>
      </c>
    </row>
    <row r="42" spans="1:14" x14ac:dyDescent="0.2">
      <c r="A42" s="3" t="s">
        <v>260</v>
      </c>
      <c r="B42" s="121" t="s">
        <v>131</v>
      </c>
      <c r="C42" s="117">
        <v>402</v>
      </c>
      <c r="D42" s="118" t="s">
        <v>274</v>
      </c>
      <c r="E42" s="117">
        <v>277</v>
      </c>
      <c r="F42" s="118" t="s">
        <v>356</v>
      </c>
      <c r="G42" s="117">
        <v>79</v>
      </c>
      <c r="H42" s="118" t="s">
        <v>129</v>
      </c>
      <c r="I42" s="117">
        <v>13</v>
      </c>
      <c r="J42" s="118" t="s">
        <v>457</v>
      </c>
      <c r="K42" s="117">
        <v>7</v>
      </c>
      <c r="L42" s="118" t="s">
        <v>509</v>
      </c>
      <c r="M42" s="138">
        <v>778</v>
      </c>
      <c r="N42" s="139" t="s">
        <v>336</v>
      </c>
    </row>
    <row r="43" spans="1:14" x14ac:dyDescent="0.2">
      <c r="A43" s="3" t="s">
        <v>260</v>
      </c>
      <c r="B43" s="121" t="s">
        <v>136</v>
      </c>
      <c r="C43" s="117">
        <v>415</v>
      </c>
      <c r="D43" s="118" t="s">
        <v>487</v>
      </c>
      <c r="E43" s="117">
        <v>526</v>
      </c>
      <c r="F43" s="118" t="s">
        <v>1103</v>
      </c>
      <c r="G43" s="117">
        <v>126</v>
      </c>
      <c r="H43" s="118" t="s">
        <v>681</v>
      </c>
      <c r="I43" s="117">
        <v>17</v>
      </c>
      <c r="J43" s="118" t="s">
        <v>157</v>
      </c>
      <c r="K43" s="117">
        <v>13</v>
      </c>
      <c r="L43" s="118" t="s">
        <v>439</v>
      </c>
      <c r="M43" s="138">
        <v>1097</v>
      </c>
      <c r="N43" s="139" t="s">
        <v>462</v>
      </c>
    </row>
    <row r="44" spans="1:14" x14ac:dyDescent="0.2">
      <c r="A44" s="3" t="s">
        <v>260</v>
      </c>
      <c r="B44" s="121" t="s">
        <v>143</v>
      </c>
      <c r="C44" s="117">
        <v>198</v>
      </c>
      <c r="D44" s="118" t="s">
        <v>713</v>
      </c>
      <c r="E44" s="117">
        <v>265</v>
      </c>
      <c r="F44" s="118" t="s">
        <v>148</v>
      </c>
      <c r="G44" s="117">
        <v>57</v>
      </c>
      <c r="H44" s="118" t="s">
        <v>299</v>
      </c>
      <c r="I44" s="117">
        <v>14</v>
      </c>
      <c r="J44" s="118" t="s">
        <v>241</v>
      </c>
      <c r="K44" s="117">
        <v>8</v>
      </c>
      <c r="L44" s="118" t="s">
        <v>157</v>
      </c>
      <c r="M44" s="138">
        <v>542</v>
      </c>
      <c r="N44" s="139" t="s">
        <v>509</v>
      </c>
    </row>
    <row r="45" spans="1:14" x14ac:dyDescent="0.2">
      <c r="A45" s="3" t="s">
        <v>260</v>
      </c>
      <c r="B45" s="121" t="s">
        <v>147</v>
      </c>
      <c r="C45" s="117">
        <v>298</v>
      </c>
      <c r="D45" s="118" t="s">
        <v>475</v>
      </c>
      <c r="E45" s="117">
        <v>247</v>
      </c>
      <c r="F45" s="118" t="s">
        <v>713</v>
      </c>
      <c r="G45" s="117">
        <v>89</v>
      </c>
      <c r="H45" s="118" t="s">
        <v>502</v>
      </c>
      <c r="I45" s="117">
        <v>24</v>
      </c>
      <c r="J45" s="118" t="s">
        <v>92</v>
      </c>
      <c r="K45" s="117">
        <v>18</v>
      </c>
      <c r="L45" s="118" t="s">
        <v>263</v>
      </c>
      <c r="M45" s="138">
        <v>676</v>
      </c>
      <c r="N45" s="139" t="s">
        <v>395</v>
      </c>
    </row>
    <row r="46" spans="1:14" x14ac:dyDescent="0.2">
      <c r="A46" s="3" t="s">
        <v>260</v>
      </c>
      <c r="B46" s="121" t="s">
        <v>152</v>
      </c>
      <c r="C46" s="117">
        <v>131</v>
      </c>
      <c r="D46" s="118" t="s">
        <v>78</v>
      </c>
      <c r="E46" s="117">
        <v>137</v>
      </c>
      <c r="F46" s="118" t="s">
        <v>938</v>
      </c>
      <c r="G46" s="117">
        <v>48</v>
      </c>
      <c r="H46" s="118" t="s">
        <v>272</v>
      </c>
      <c r="I46" s="185"/>
      <c r="J46" s="186"/>
      <c r="K46" s="185"/>
      <c r="L46" s="186"/>
      <c r="M46" s="138">
        <v>324</v>
      </c>
      <c r="N46" s="139" t="s">
        <v>340</v>
      </c>
    </row>
    <row r="47" spans="1:14" x14ac:dyDescent="0.2">
      <c r="A47" s="3" t="s">
        <v>260</v>
      </c>
      <c r="B47" s="121" t="s">
        <v>158</v>
      </c>
      <c r="C47" s="117">
        <v>284</v>
      </c>
      <c r="D47" s="118" t="s">
        <v>524</v>
      </c>
      <c r="E47" s="117">
        <v>273</v>
      </c>
      <c r="F47" s="118" t="s">
        <v>25</v>
      </c>
      <c r="G47" s="117">
        <v>54</v>
      </c>
      <c r="H47" s="118" t="s">
        <v>134</v>
      </c>
      <c r="I47" s="117">
        <v>16</v>
      </c>
      <c r="J47" s="118" t="s">
        <v>55</v>
      </c>
      <c r="K47" s="117">
        <v>13</v>
      </c>
      <c r="L47" s="118" t="s">
        <v>232</v>
      </c>
      <c r="M47" s="138">
        <v>640</v>
      </c>
      <c r="N47" s="139" t="s">
        <v>395</v>
      </c>
    </row>
    <row r="48" spans="1:14" x14ac:dyDescent="0.2">
      <c r="A48" s="3" t="s">
        <v>260</v>
      </c>
      <c r="B48" s="121" t="s">
        <v>162</v>
      </c>
      <c r="C48" s="117">
        <v>115</v>
      </c>
      <c r="D48" s="118" t="s">
        <v>1059</v>
      </c>
      <c r="E48" s="117">
        <v>127</v>
      </c>
      <c r="F48" s="118" t="s">
        <v>545</v>
      </c>
      <c r="G48" s="117">
        <v>33</v>
      </c>
      <c r="H48" s="118" t="s">
        <v>331</v>
      </c>
      <c r="I48" s="185"/>
      <c r="J48" s="186"/>
      <c r="K48" s="185"/>
      <c r="L48" s="186"/>
      <c r="M48" s="138">
        <v>283</v>
      </c>
      <c r="N48" s="139" t="s">
        <v>340</v>
      </c>
    </row>
    <row r="49" spans="1:14" x14ac:dyDescent="0.2">
      <c r="A49" s="3" t="s">
        <v>260</v>
      </c>
      <c r="B49" s="121" t="s">
        <v>166</v>
      </c>
      <c r="C49" s="117">
        <v>296</v>
      </c>
      <c r="D49" s="118" t="s">
        <v>18</v>
      </c>
      <c r="E49" s="117">
        <v>294</v>
      </c>
      <c r="F49" s="118" t="s">
        <v>738</v>
      </c>
      <c r="G49" s="117">
        <v>21</v>
      </c>
      <c r="H49" s="118" t="s">
        <v>97</v>
      </c>
      <c r="I49" s="117">
        <v>12</v>
      </c>
      <c r="J49" s="118" t="s">
        <v>219</v>
      </c>
      <c r="K49" s="117">
        <v>16</v>
      </c>
      <c r="L49" s="118" t="s">
        <v>55</v>
      </c>
      <c r="M49" s="138">
        <v>639</v>
      </c>
      <c r="N49" s="139" t="s">
        <v>395</v>
      </c>
    </row>
    <row r="50" spans="1:14" x14ac:dyDescent="0.2">
      <c r="A50" s="3" t="s">
        <v>260</v>
      </c>
      <c r="B50" s="121" t="s">
        <v>170</v>
      </c>
      <c r="C50" s="117">
        <v>563</v>
      </c>
      <c r="D50" s="118" t="s">
        <v>1062</v>
      </c>
      <c r="E50" s="117">
        <v>193</v>
      </c>
      <c r="F50" s="118" t="s">
        <v>222</v>
      </c>
      <c r="G50" s="117">
        <v>35</v>
      </c>
      <c r="H50" s="118" t="s">
        <v>442</v>
      </c>
      <c r="I50" s="117">
        <v>7</v>
      </c>
      <c r="J50" s="118" t="s">
        <v>509</v>
      </c>
      <c r="K50" s="117">
        <v>5</v>
      </c>
      <c r="L50" s="118" t="s">
        <v>632</v>
      </c>
      <c r="M50" s="138">
        <v>803</v>
      </c>
      <c r="N50" s="139" t="s">
        <v>336</v>
      </c>
    </row>
    <row r="51" spans="1:14" x14ac:dyDescent="0.2">
      <c r="A51" s="3" t="s">
        <v>260</v>
      </c>
      <c r="B51" s="121" t="s">
        <v>176</v>
      </c>
      <c r="C51" s="117">
        <v>203</v>
      </c>
      <c r="D51" s="118" t="s">
        <v>116</v>
      </c>
      <c r="E51" s="117">
        <v>250</v>
      </c>
      <c r="F51" s="118" t="s">
        <v>258</v>
      </c>
      <c r="G51" s="117">
        <v>88</v>
      </c>
      <c r="H51" s="118" t="s">
        <v>389</v>
      </c>
      <c r="I51" s="117">
        <v>12</v>
      </c>
      <c r="J51" s="118" t="s">
        <v>385</v>
      </c>
      <c r="K51" s="117">
        <v>8</v>
      </c>
      <c r="L51" s="118" t="s">
        <v>293</v>
      </c>
      <c r="M51" s="138">
        <v>561</v>
      </c>
      <c r="N51" s="139" t="s">
        <v>509</v>
      </c>
    </row>
    <row r="52" spans="1:14" x14ac:dyDescent="0.2">
      <c r="A52" s="3" t="s">
        <v>260</v>
      </c>
      <c r="B52" s="121" t="s">
        <v>180</v>
      </c>
      <c r="C52" s="117">
        <v>345</v>
      </c>
      <c r="D52" s="118" t="s">
        <v>840</v>
      </c>
      <c r="E52" s="117">
        <v>317</v>
      </c>
      <c r="F52" s="118" t="s">
        <v>167</v>
      </c>
      <c r="G52" s="117">
        <v>230</v>
      </c>
      <c r="H52" s="118" t="s">
        <v>444</v>
      </c>
      <c r="I52" s="117">
        <v>41</v>
      </c>
      <c r="J52" s="118" t="s">
        <v>89</v>
      </c>
      <c r="K52" s="117">
        <v>18</v>
      </c>
      <c r="L52" s="118" t="s">
        <v>219</v>
      </c>
      <c r="M52" s="138">
        <v>951</v>
      </c>
      <c r="N52" s="139" t="s">
        <v>207</v>
      </c>
    </row>
    <row r="53" spans="1:14" x14ac:dyDescent="0.2">
      <c r="A53" s="3" t="s">
        <v>260</v>
      </c>
      <c r="B53" s="121" t="s">
        <v>185</v>
      </c>
      <c r="C53" s="117">
        <v>304</v>
      </c>
      <c r="D53" s="118" t="s">
        <v>503</v>
      </c>
      <c r="E53" s="117">
        <v>307</v>
      </c>
      <c r="F53" s="118" t="s">
        <v>91</v>
      </c>
      <c r="G53" s="117">
        <v>103</v>
      </c>
      <c r="H53" s="118" t="s">
        <v>77</v>
      </c>
      <c r="I53" s="117">
        <v>21</v>
      </c>
      <c r="J53" s="118" t="s">
        <v>42</v>
      </c>
      <c r="K53" s="117">
        <v>9</v>
      </c>
      <c r="L53" s="118" t="s">
        <v>439</v>
      </c>
      <c r="M53" s="138">
        <v>744</v>
      </c>
      <c r="N53" s="139" t="s">
        <v>439</v>
      </c>
    </row>
    <row r="54" spans="1:14" x14ac:dyDescent="0.2">
      <c r="A54" s="3" t="s">
        <v>260</v>
      </c>
      <c r="B54" s="121" t="s">
        <v>190</v>
      </c>
      <c r="C54" s="117">
        <v>322</v>
      </c>
      <c r="D54" s="118" t="s">
        <v>519</v>
      </c>
      <c r="E54" s="117">
        <v>400</v>
      </c>
      <c r="F54" s="118" t="s">
        <v>941</v>
      </c>
      <c r="G54" s="117">
        <v>132</v>
      </c>
      <c r="H54" s="118" t="s">
        <v>410</v>
      </c>
      <c r="I54" s="117">
        <v>12</v>
      </c>
      <c r="J54" s="118" t="s">
        <v>293</v>
      </c>
      <c r="K54" s="117">
        <v>11</v>
      </c>
      <c r="L54" s="118" t="s">
        <v>336</v>
      </c>
      <c r="M54" s="138">
        <v>877</v>
      </c>
      <c r="N54" s="139" t="s">
        <v>157</v>
      </c>
    </row>
    <row r="55" spans="1:14" x14ac:dyDescent="0.2">
      <c r="A55" s="3" t="s">
        <v>260</v>
      </c>
      <c r="B55" s="121" t="s">
        <v>194</v>
      </c>
      <c r="C55" s="117">
        <v>149</v>
      </c>
      <c r="D55" s="118" t="s">
        <v>159</v>
      </c>
      <c r="E55" s="117">
        <v>157</v>
      </c>
      <c r="F55" s="118" t="s">
        <v>735</v>
      </c>
      <c r="G55" s="117">
        <v>10</v>
      </c>
      <c r="H55" s="118" t="s">
        <v>114</v>
      </c>
      <c r="I55" s="185"/>
      <c r="J55" s="186"/>
      <c r="K55" s="185"/>
      <c r="L55" s="186"/>
      <c r="M55" s="138">
        <v>318</v>
      </c>
      <c r="N55" s="139" t="s">
        <v>340</v>
      </c>
    </row>
    <row r="56" spans="1:14" x14ac:dyDescent="0.2">
      <c r="A56" s="3" t="s">
        <v>260</v>
      </c>
      <c r="B56" s="121" t="s">
        <v>198</v>
      </c>
      <c r="C56" s="117">
        <v>277</v>
      </c>
      <c r="D56" s="118" t="s">
        <v>735</v>
      </c>
      <c r="E56" s="117">
        <v>217</v>
      </c>
      <c r="F56" s="118" t="s">
        <v>483</v>
      </c>
      <c r="G56" s="117">
        <v>48</v>
      </c>
      <c r="H56" s="118" t="s">
        <v>575</v>
      </c>
      <c r="I56" s="117">
        <v>14</v>
      </c>
      <c r="J56" s="118" t="s">
        <v>55</v>
      </c>
      <c r="K56" s="117">
        <v>5</v>
      </c>
      <c r="L56" s="118" t="s">
        <v>509</v>
      </c>
      <c r="M56" s="138">
        <v>561</v>
      </c>
      <c r="N56" s="139" t="s">
        <v>509</v>
      </c>
    </row>
    <row r="57" spans="1:14" x14ac:dyDescent="0.2">
      <c r="A57" s="3" t="s">
        <v>260</v>
      </c>
      <c r="B57" s="121" t="s">
        <v>202</v>
      </c>
      <c r="C57" s="117">
        <v>119</v>
      </c>
      <c r="D57" s="118" t="s">
        <v>1058</v>
      </c>
      <c r="E57" s="117">
        <v>138</v>
      </c>
      <c r="F57" s="118" t="s">
        <v>443</v>
      </c>
      <c r="G57" s="117">
        <v>47</v>
      </c>
      <c r="H57" s="118" t="s">
        <v>401</v>
      </c>
      <c r="I57" s="117">
        <v>9</v>
      </c>
      <c r="J57" s="118" t="s">
        <v>42</v>
      </c>
      <c r="K57" s="117">
        <v>8</v>
      </c>
      <c r="L57" s="118" t="s">
        <v>55</v>
      </c>
      <c r="M57" s="138">
        <v>321</v>
      </c>
      <c r="N57" s="139" t="s">
        <v>340</v>
      </c>
    </row>
    <row r="58" spans="1:14" x14ac:dyDescent="0.2">
      <c r="A58" s="3" t="s">
        <v>260</v>
      </c>
      <c r="B58" s="121" t="s">
        <v>208</v>
      </c>
      <c r="C58" s="117">
        <v>297</v>
      </c>
      <c r="D58" s="118" t="s">
        <v>204</v>
      </c>
      <c r="E58" s="117">
        <v>580</v>
      </c>
      <c r="F58" s="118" t="s">
        <v>1103</v>
      </c>
      <c r="G58" s="117">
        <v>229</v>
      </c>
      <c r="H58" s="118" t="s">
        <v>490</v>
      </c>
      <c r="I58" s="117">
        <v>70</v>
      </c>
      <c r="J58" s="118" t="s">
        <v>414</v>
      </c>
      <c r="K58" s="117">
        <v>35</v>
      </c>
      <c r="L58" s="118" t="s">
        <v>38</v>
      </c>
      <c r="M58" s="138">
        <v>1211</v>
      </c>
      <c r="N58" s="139" t="s">
        <v>232</v>
      </c>
    </row>
    <row r="59" spans="1:14" x14ac:dyDescent="0.2">
      <c r="A59" s="3" t="s">
        <v>260</v>
      </c>
      <c r="B59" s="121" t="s">
        <v>212</v>
      </c>
      <c r="C59" s="117">
        <v>241</v>
      </c>
      <c r="D59" s="118" t="s">
        <v>195</v>
      </c>
      <c r="E59" s="117">
        <v>313</v>
      </c>
      <c r="F59" s="118" t="s">
        <v>394</v>
      </c>
      <c r="G59" s="117">
        <v>128</v>
      </c>
      <c r="H59" s="118" t="s">
        <v>479</v>
      </c>
      <c r="I59" s="117">
        <v>15</v>
      </c>
      <c r="J59" s="118" t="s">
        <v>385</v>
      </c>
      <c r="K59" s="117">
        <v>19</v>
      </c>
      <c r="L59" s="118" t="s">
        <v>263</v>
      </c>
      <c r="M59" s="138">
        <v>716</v>
      </c>
      <c r="N59" s="139" t="s">
        <v>439</v>
      </c>
    </row>
    <row r="60" spans="1:14" x14ac:dyDescent="0.2">
      <c r="A60" s="3" t="s">
        <v>260</v>
      </c>
      <c r="B60" s="121" t="s">
        <v>216</v>
      </c>
      <c r="C60" s="117">
        <v>171</v>
      </c>
      <c r="D60" s="118" t="s">
        <v>449</v>
      </c>
      <c r="E60" s="117">
        <v>191</v>
      </c>
      <c r="F60" s="118" t="s">
        <v>70</v>
      </c>
      <c r="G60" s="117">
        <v>62</v>
      </c>
      <c r="H60" s="118" t="s">
        <v>434</v>
      </c>
      <c r="I60" s="117">
        <v>12</v>
      </c>
      <c r="J60" s="118" t="s">
        <v>263</v>
      </c>
      <c r="K60" s="117">
        <v>5</v>
      </c>
      <c r="L60" s="118" t="s">
        <v>395</v>
      </c>
      <c r="M60" s="138">
        <v>441</v>
      </c>
      <c r="N60" s="139" t="s">
        <v>543</v>
      </c>
    </row>
    <row r="61" spans="1:14" x14ac:dyDescent="0.2">
      <c r="A61" s="3" t="s">
        <v>260</v>
      </c>
      <c r="B61" s="121" t="s">
        <v>220</v>
      </c>
      <c r="C61" s="117">
        <v>173</v>
      </c>
      <c r="D61" s="118" t="s">
        <v>70</v>
      </c>
      <c r="E61" s="117">
        <v>180</v>
      </c>
      <c r="F61" s="118" t="s">
        <v>719</v>
      </c>
      <c r="G61" s="117">
        <v>33</v>
      </c>
      <c r="H61" s="118" t="s">
        <v>285</v>
      </c>
      <c r="I61" s="117">
        <v>10</v>
      </c>
      <c r="J61" s="118" t="s">
        <v>55</v>
      </c>
      <c r="K61" s="117">
        <v>4</v>
      </c>
      <c r="L61" s="118" t="s">
        <v>391</v>
      </c>
      <c r="M61" s="138">
        <v>400</v>
      </c>
      <c r="N61" s="139" t="s">
        <v>543</v>
      </c>
    </row>
    <row r="62" spans="1:14" x14ac:dyDescent="0.2">
      <c r="A62" s="3" t="s">
        <v>260</v>
      </c>
      <c r="B62" s="121" t="s">
        <v>224</v>
      </c>
      <c r="C62" s="117">
        <v>232</v>
      </c>
      <c r="D62" s="118" t="s">
        <v>253</v>
      </c>
      <c r="E62" s="117">
        <v>221</v>
      </c>
      <c r="F62" s="118" t="s">
        <v>524</v>
      </c>
      <c r="G62" s="117">
        <v>39</v>
      </c>
      <c r="H62" s="118" t="s">
        <v>441</v>
      </c>
      <c r="I62" s="185"/>
      <c r="J62" s="186"/>
      <c r="K62" s="185"/>
      <c r="L62" s="186"/>
      <c r="M62" s="138">
        <v>498</v>
      </c>
      <c r="N62" s="139" t="s">
        <v>554</v>
      </c>
    </row>
    <row r="63" spans="1:14" x14ac:dyDescent="0.2">
      <c r="A63" s="3" t="s">
        <v>260</v>
      </c>
      <c r="B63" s="121" t="s">
        <v>228</v>
      </c>
      <c r="C63" s="117">
        <v>132</v>
      </c>
      <c r="D63" s="118" t="s">
        <v>167</v>
      </c>
      <c r="E63" s="117">
        <v>207</v>
      </c>
      <c r="F63" s="118" t="s">
        <v>923</v>
      </c>
      <c r="G63" s="117">
        <v>46</v>
      </c>
      <c r="H63" s="118" t="s">
        <v>164</v>
      </c>
      <c r="I63" s="117">
        <v>7</v>
      </c>
      <c r="J63" s="118" t="s">
        <v>462</v>
      </c>
      <c r="K63" s="117">
        <v>4</v>
      </c>
      <c r="L63" s="118" t="s">
        <v>391</v>
      </c>
      <c r="M63" s="138">
        <v>396</v>
      </c>
      <c r="N63" s="139" t="s">
        <v>543</v>
      </c>
    </row>
    <row r="64" spans="1:14" x14ac:dyDescent="0.2">
      <c r="A64" s="3" t="s">
        <v>260</v>
      </c>
      <c r="B64" s="121" t="s">
        <v>233</v>
      </c>
      <c r="C64" s="117">
        <v>495</v>
      </c>
      <c r="D64" s="118" t="s">
        <v>95</v>
      </c>
      <c r="E64" s="117">
        <v>283</v>
      </c>
      <c r="F64" s="118" t="s">
        <v>875</v>
      </c>
      <c r="G64" s="117">
        <v>53</v>
      </c>
      <c r="H64" s="118" t="s">
        <v>22</v>
      </c>
      <c r="I64" s="117">
        <v>13</v>
      </c>
      <c r="J64" s="118" t="s">
        <v>157</v>
      </c>
      <c r="K64" s="117">
        <v>9</v>
      </c>
      <c r="L64" s="118" t="s">
        <v>395</v>
      </c>
      <c r="M64" s="138">
        <v>853</v>
      </c>
      <c r="N64" s="139" t="s">
        <v>293</v>
      </c>
    </row>
    <row r="65" spans="1:14" x14ac:dyDescent="0.2">
      <c r="A65" s="3" t="s">
        <v>260</v>
      </c>
      <c r="B65" s="121" t="s">
        <v>237</v>
      </c>
      <c r="C65" s="117">
        <v>258</v>
      </c>
      <c r="D65" s="118" t="s">
        <v>60</v>
      </c>
      <c r="E65" s="117">
        <v>185</v>
      </c>
      <c r="F65" s="118" t="s">
        <v>440</v>
      </c>
      <c r="G65" s="117">
        <v>43</v>
      </c>
      <c r="H65" s="118" t="s">
        <v>575</v>
      </c>
      <c r="I65" s="117">
        <v>11</v>
      </c>
      <c r="J65" s="118" t="s">
        <v>50</v>
      </c>
      <c r="K65" s="117">
        <v>4</v>
      </c>
      <c r="L65" s="118" t="s">
        <v>554</v>
      </c>
      <c r="M65" s="138">
        <v>501</v>
      </c>
      <c r="N65" s="139" t="s">
        <v>554</v>
      </c>
    </row>
    <row r="66" spans="1:14" x14ac:dyDescent="0.2">
      <c r="A66" s="3" t="s">
        <v>260</v>
      </c>
      <c r="B66" s="121" t="s">
        <v>242</v>
      </c>
      <c r="C66" s="117">
        <v>354</v>
      </c>
      <c r="D66" s="118" t="s">
        <v>306</v>
      </c>
      <c r="E66" s="117">
        <v>474</v>
      </c>
      <c r="F66" s="118" t="s">
        <v>18</v>
      </c>
      <c r="G66" s="117">
        <v>156</v>
      </c>
      <c r="H66" s="118" t="s">
        <v>424</v>
      </c>
      <c r="I66" s="117">
        <v>34</v>
      </c>
      <c r="J66" s="118" t="s">
        <v>97</v>
      </c>
      <c r="K66" s="117">
        <v>6</v>
      </c>
      <c r="L66" s="118" t="s">
        <v>632</v>
      </c>
      <c r="M66" s="138">
        <v>1024</v>
      </c>
      <c r="N66" s="139" t="s">
        <v>457</v>
      </c>
    </row>
    <row r="67" spans="1:14" x14ac:dyDescent="0.2">
      <c r="A67" s="3" t="s">
        <v>260</v>
      </c>
      <c r="B67" s="121" t="s">
        <v>245</v>
      </c>
      <c r="C67" s="117">
        <v>189</v>
      </c>
      <c r="D67" s="118" t="s">
        <v>253</v>
      </c>
      <c r="E67" s="117">
        <v>158</v>
      </c>
      <c r="F67" s="118" t="s">
        <v>477</v>
      </c>
      <c r="G67" s="117">
        <v>40</v>
      </c>
      <c r="H67" s="118" t="s">
        <v>215</v>
      </c>
      <c r="I67" s="117">
        <v>15</v>
      </c>
      <c r="J67" s="118" t="s">
        <v>175</v>
      </c>
      <c r="K67" s="117">
        <v>4</v>
      </c>
      <c r="L67" s="118" t="s">
        <v>391</v>
      </c>
      <c r="M67" s="138">
        <v>406</v>
      </c>
      <c r="N67" s="139" t="s">
        <v>543</v>
      </c>
    </row>
    <row r="68" spans="1:14" x14ac:dyDescent="0.2">
      <c r="A68" s="3" t="s">
        <v>260</v>
      </c>
      <c r="B68" s="121" t="s">
        <v>250</v>
      </c>
      <c r="C68" s="117">
        <v>105</v>
      </c>
      <c r="D68" s="118" t="s">
        <v>448</v>
      </c>
      <c r="E68" s="117">
        <v>150</v>
      </c>
      <c r="F68" s="118" t="s">
        <v>1104</v>
      </c>
      <c r="G68" s="185"/>
      <c r="H68" s="186"/>
      <c r="I68" s="185"/>
      <c r="J68" s="186"/>
      <c r="K68" s="185"/>
      <c r="L68" s="186"/>
      <c r="M68" s="138">
        <v>258</v>
      </c>
      <c r="N68" s="139" t="s">
        <v>398</v>
      </c>
    </row>
    <row r="69" spans="1:14" x14ac:dyDescent="0.2">
      <c r="A69" s="3" t="s">
        <v>260</v>
      </c>
      <c r="B69" s="121" t="s">
        <v>254</v>
      </c>
      <c r="C69" s="117">
        <v>58</v>
      </c>
      <c r="D69" s="118" t="s">
        <v>763</v>
      </c>
      <c r="E69" s="117">
        <v>27</v>
      </c>
      <c r="F69" s="118" t="s">
        <v>338</v>
      </c>
      <c r="G69" s="117">
        <v>6</v>
      </c>
      <c r="H69" s="118" t="s">
        <v>450</v>
      </c>
      <c r="I69" s="185"/>
      <c r="J69" s="186"/>
      <c r="K69" s="185"/>
      <c r="L69" s="186"/>
      <c r="M69" s="138">
        <v>93</v>
      </c>
      <c r="N69" s="139" t="s">
        <v>492</v>
      </c>
    </row>
    <row r="70" spans="1:14" x14ac:dyDescent="0.2">
      <c r="A70" s="3" t="s">
        <v>260</v>
      </c>
      <c r="B70" s="121" t="s">
        <v>9</v>
      </c>
      <c r="C70" s="117">
        <f>SUBTOTAL(109,C38:C69)</f>
        <v>8581</v>
      </c>
      <c r="D70" s="118" t="str">
        <f>CONCATENATE("(",FIXED(_tbl11[[#This Row],[&lt;1%]]/_tbl11[[#This Row],[Total]]*100,1),")")</f>
        <v>(42.5)</v>
      </c>
      <c r="E70" s="117">
        <f>SUBTOTAL(109,E38:E69)</f>
        <v>8388</v>
      </c>
      <c r="F70" s="118" t="str">
        <f>CONCATENATE("(",FIXED(_tbl11[[#This Row],[1-5%]]/_tbl11[[#This Row],[Total]]*100,1),")")</f>
        <v>(41.6)</v>
      </c>
      <c r="G70" s="117">
        <f>SUBTOTAL(109,G38:G69)</f>
        <v>2404</v>
      </c>
      <c r="H70" s="118" t="str">
        <f>CONCATENATE("(",FIXED(_tbl11[[#This Row],[5-15%]]/_tbl11[[#This Row],[Total]]*100,1),")")</f>
        <v>(11.9)</v>
      </c>
      <c r="I70" s="117">
        <f>SUBTOTAL(109,I38:I69)</f>
        <v>481</v>
      </c>
      <c r="J70" s="118" t="str">
        <f>CONCATENATE("(",FIXED(_tbl11[[#This Row],[15-30%]]/_tbl11[[#This Row],[Total]]*100,1),")")</f>
        <v>(2.4)</v>
      </c>
      <c r="K70" s="117">
        <f>SUBTOTAL(109,K38:K69)</f>
        <v>289</v>
      </c>
      <c r="L70" s="118" t="str">
        <f>CONCATENATE("(",FIXED(_tbl11[[#This Row],[30%+]]/_tbl11[[#This Row],[Total]]*100,1),")")</f>
        <v>(1.4)</v>
      </c>
      <c r="M70" s="117">
        <f>SUBTOTAL(109,M38:M69)</f>
        <v>20172</v>
      </c>
      <c r="N70" s="118" t="str">
        <f>CONCATENATE("(",FIXED(_tbl11[[#This Row],[Total]]/$M$104*100,1),")")</f>
        <v>(33.4)</v>
      </c>
    </row>
    <row r="71" spans="1:14" x14ac:dyDescent="0.2">
      <c r="A71" s="3" t="s">
        <v>343</v>
      </c>
      <c r="B71" s="121" t="s">
        <v>109</v>
      </c>
      <c r="C71" s="117">
        <v>339</v>
      </c>
      <c r="D71" s="118" t="s">
        <v>714</v>
      </c>
      <c r="E71" s="117">
        <v>325</v>
      </c>
      <c r="F71" s="118" t="s">
        <v>41</v>
      </c>
      <c r="G71" s="117">
        <v>60</v>
      </c>
      <c r="H71" s="118" t="s">
        <v>578</v>
      </c>
      <c r="I71" s="117">
        <v>9</v>
      </c>
      <c r="J71" s="118" t="s">
        <v>439</v>
      </c>
      <c r="K71" s="117">
        <v>5</v>
      </c>
      <c r="L71" s="118" t="s">
        <v>543</v>
      </c>
      <c r="M71" s="138">
        <v>738</v>
      </c>
      <c r="N71" s="139" t="s">
        <v>439</v>
      </c>
    </row>
    <row r="72" spans="1:14" x14ac:dyDescent="0.2">
      <c r="A72" s="3" t="s">
        <v>343</v>
      </c>
      <c r="B72" s="121" t="s">
        <v>115</v>
      </c>
      <c r="C72" s="117">
        <v>242</v>
      </c>
      <c r="D72" s="118" t="s">
        <v>361</v>
      </c>
      <c r="E72" s="117">
        <v>199</v>
      </c>
      <c r="F72" s="118" t="s">
        <v>448</v>
      </c>
      <c r="G72" s="117">
        <v>38</v>
      </c>
      <c r="H72" s="118" t="s">
        <v>441</v>
      </c>
      <c r="I72" s="185"/>
      <c r="J72" s="186"/>
      <c r="K72" s="185"/>
      <c r="L72" s="186"/>
      <c r="M72" s="138">
        <v>489</v>
      </c>
      <c r="N72" s="139" t="s">
        <v>554</v>
      </c>
    </row>
    <row r="73" spans="1:14" x14ac:dyDescent="0.2">
      <c r="A73" s="3" t="s">
        <v>343</v>
      </c>
      <c r="B73" s="121" t="s">
        <v>120</v>
      </c>
      <c r="C73" s="117">
        <v>458</v>
      </c>
      <c r="D73" s="118" t="s">
        <v>736</v>
      </c>
      <c r="E73" s="117">
        <v>432</v>
      </c>
      <c r="F73" s="118" t="s">
        <v>579</v>
      </c>
      <c r="G73" s="117">
        <v>92</v>
      </c>
      <c r="H73" s="118" t="s">
        <v>458</v>
      </c>
      <c r="I73" s="117">
        <v>15</v>
      </c>
      <c r="J73" s="118" t="s">
        <v>157</v>
      </c>
      <c r="K73" s="117">
        <v>18</v>
      </c>
      <c r="L73" s="118" t="s">
        <v>462</v>
      </c>
      <c r="M73" s="138">
        <v>1015</v>
      </c>
      <c r="N73" s="139" t="s">
        <v>457</v>
      </c>
    </row>
    <row r="74" spans="1:14" x14ac:dyDescent="0.2">
      <c r="A74" s="3" t="s">
        <v>343</v>
      </c>
      <c r="B74" s="121" t="s">
        <v>125</v>
      </c>
      <c r="C74" s="117">
        <v>336</v>
      </c>
      <c r="D74" s="118" t="s">
        <v>454</v>
      </c>
      <c r="E74" s="117">
        <v>427</v>
      </c>
      <c r="F74" s="118" t="s">
        <v>443</v>
      </c>
      <c r="G74" s="117">
        <v>177</v>
      </c>
      <c r="H74" s="118" t="s">
        <v>326</v>
      </c>
      <c r="I74" s="117">
        <v>32</v>
      </c>
      <c r="J74" s="118" t="s">
        <v>65</v>
      </c>
      <c r="K74" s="117">
        <v>20</v>
      </c>
      <c r="L74" s="118" t="s">
        <v>232</v>
      </c>
      <c r="M74" s="138">
        <v>992</v>
      </c>
      <c r="N74" s="139" t="s">
        <v>207</v>
      </c>
    </row>
    <row r="75" spans="1:14" x14ac:dyDescent="0.2">
      <c r="A75" s="3" t="s">
        <v>343</v>
      </c>
      <c r="B75" s="121" t="s">
        <v>131</v>
      </c>
      <c r="C75" s="117">
        <v>372</v>
      </c>
      <c r="D75" s="118" t="s">
        <v>57</v>
      </c>
      <c r="E75" s="117">
        <v>236</v>
      </c>
      <c r="F75" s="118" t="s">
        <v>387</v>
      </c>
      <c r="G75" s="117">
        <v>98</v>
      </c>
      <c r="H75" s="118" t="s">
        <v>282</v>
      </c>
      <c r="I75" s="117">
        <v>16</v>
      </c>
      <c r="J75" s="118" t="s">
        <v>50</v>
      </c>
      <c r="K75" s="117">
        <v>5</v>
      </c>
      <c r="L75" s="118" t="s">
        <v>543</v>
      </c>
      <c r="M75" s="138">
        <v>727</v>
      </c>
      <c r="N75" s="139" t="s">
        <v>439</v>
      </c>
    </row>
    <row r="76" spans="1:14" x14ac:dyDescent="0.2">
      <c r="A76" s="3" t="s">
        <v>343</v>
      </c>
      <c r="B76" s="121" t="s">
        <v>136</v>
      </c>
      <c r="C76" s="117">
        <v>447</v>
      </c>
      <c r="D76" s="118" t="s">
        <v>386</v>
      </c>
      <c r="E76" s="117">
        <v>500</v>
      </c>
      <c r="F76" s="118" t="s">
        <v>159</v>
      </c>
      <c r="G76" s="117">
        <v>110</v>
      </c>
      <c r="H76" s="118" t="s">
        <v>255</v>
      </c>
      <c r="I76" s="185"/>
      <c r="J76" s="186"/>
      <c r="K76" s="185"/>
      <c r="L76" s="186"/>
      <c r="M76" s="138">
        <v>1066</v>
      </c>
      <c r="N76" s="139" t="s">
        <v>462</v>
      </c>
    </row>
    <row r="77" spans="1:14" x14ac:dyDescent="0.2">
      <c r="A77" s="3" t="s">
        <v>343</v>
      </c>
      <c r="B77" s="121" t="s">
        <v>143</v>
      </c>
      <c r="C77" s="117">
        <v>230</v>
      </c>
      <c r="D77" s="118" t="s">
        <v>332</v>
      </c>
      <c r="E77" s="117">
        <v>299</v>
      </c>
      <c r="F77" s="118" t="s">
        <v>726</v>
      </c>
      <c r="G77" s="117">
        <v>52</v>
      </c>
      <c r="H77" s="118" t="s">
        <v>575</v>
      </c>
      <c r="I77" s="117">
        <v>13</v>
      </c>
      <c r="J77" s="118" t="s">
        <v>50</v>
      </c>
      <c r="K77" s="117">
        <v>8</v>
      </c>
      <c r="L77" s="118" t="s">
        <v>336</v>
      </c>
      <c r="M77" s="138">
        <v>602</v>
      </c>
      <c r="N77" s="139" t="s">
        <v>391</v>
      </c>
    </row>
    <row r="78" spans="1:14" x14ac:dyDescent="0.2">
      <c r="A78" s="3" t="s">
        <v>343</v>
      </c>
      <c r="B78" s="121" t="s">
        <v>147</v>
      </c>
      <c r="C78" s="117">
        <v>341</v>
      </c>
      <c r="D78" s="118" t="s">
        <v>547</v>
      </c>
      <c r="E78" s="117">
        <v>280</v>
      </c>
      <c r="F78" s="118" t="s">
        <v>279</v>
      </c>
      <c r="G78" s="117">
        <v>85</v>
      </c>
      <c r="H78" s="118" t="s">
        <v>273</v>
      </c>
      <c r="I78" s="117">
        <v>24</v>
      </c>
      <c r="J78" s="118" t="s">
        <v>65</v>
      </c>
      <c r="K78" s="117">
        <v>14</v>
      </c>
      <c r="L78" s="118" t="s">
        <v>219</v>
      </c>
      <c r="M78" s="138">
        <v>744</v>
      </c>
      <c r="N78" s="139" t="s">
        <v>439</v>
      </c>
    </row>
    <row r="79" spans="1:14" x14ac:dyDescent="0.2">
      <c r="A79" s="3" t="s">
        <v>343</v>
      </c>
      <c r="B79" s="121" t="s">
        <v>152</v>
      </c>
      <c r="C79" s="117">
        <v>102</v>
      </c>
      <c r="D79" s="118" t="s">
        <v>294</v>
      </c>
      <c r="E79" s="117">
        <v>152</v>
      </c>
      <c r="F79" s="118" t="s">
        <v>874</v>
      </c>
      <c r="G79" s="117">
        <v>36</v>
      </c>
      <c r="H79" s="118" t="s">
        <v>156</v>
      </c>
      <c r="I79" s="185"/>
      <c r="J79" s="186"/>
      <c r="K79" s="185"/>
      <c r="L79" s="186"/>
      <c r="M79" s="138">
        <v>299</v>
      </c>
      <c r="N79" s="139" t="s">
        <v>340</v>
      </c>
    </row>
    <row r="80" spans="1:14" x14ac:dyDescent="0.2">
      <c r="A80" s="3" t="s">
        <v>343</v>
      </c>
      <c r="B80" s="121" t="s">
        <v>158</v>
      </c>
      <c r="C80" s="117">
        <v>234</v>
      </c>
      <c r="D80" s="118" t="s">
        <v>758</v>
      </c>
      <c r="E80" s="117">
        <v>307</v>
      </c>
      <c r="F80" s="118" t="s">
        <v>735</v>
      </c>
      <c r="G80" s="117">
        <v>63</v>
      </c>
      <c r="H80" s="118" t="s">
        <v>140</v>
      </c>
      <c r="I80" s="117">
        <v>10</v>
      </c>
      <c r="J80" s="118" t="s">
        <v>207</v>
      </c>
      <c r="K80" s="117">
        <v>7</v>
      </c>
      <c r="L80" s="118" t="s">
        <v>395</v>
      </c>
      <c r="M80" s="138">
        <v>621</v>
      </c>
      <c r="N80" s="139" t="s">
        <v>391</v>
      </c>
    </row>
    <row r="81" spans="1:14" x14ac:dyDescent="0.2">
      <c r="A81" s="3" t="s">
        <v>343</v>
      </c>
      <c r="B81" s="121" t="s">
        <v>162</v>
      </c>
      <c r="C81" s="117">
        <v>138</v>
      </c>
      <c r="D81" s="118" t="s">
        <v>70</v>
      </c>
      <c r="E81" s="117">
        <v>134</v>
      </c>
      <c r="F81" s="118" t="s">
        <v>96</v>
      </c>
      <c r="G81" s="117">
        <v>42</v>
      </c>
      <c r="H81" s="118" t="s">
        <v>502</v>
      </c>
      <c r="I81" s="185"/>
      <c r="J81" s="186"/>
      <c r="K81" s="185"/>
      <c r="L81" s="186"/>
      <c r="M81" s="138">
        <v>319</v>
      </c>
      <c r="N81" s="139" t="s">
        <v>340</v>
      </c>
    </row>
    <row r="82" spans="1:14" x14ac:dyDescent="0.2">
      <c r="A82" s="3" t="s">
        <v>343</v>
      </c>
      <c r="B82" s="121" t="s">
        <v>166</v>
      </c>
      <c r="C82" s="117">
        <v>300</v>
      </c>
      <c r="D82" s="118" t="s">
        <v>565</v>
      </c>
      <c r="E82" s="117">
        <v>231</v>
      </c>
      <c r="F82" s="118" t="s">
        <v>499</v>
      </c>
      <c r="G82" s="117">
        <v>23</v>
      </c>
      <c r="H82" s="118" t="s">
        <v>30</v>
      </c>
      <c r="I82" s="117">
        <v>18</v>
      </c>
      <c r="J82" s="118" t="s">
        <v>114</v>
      </c>
      <c r="K82" s="117">
        <v>9</v>
      </c>
      <c r="L82" s="118" t="s">
        <v>157</v>
      </c>
      <c r="M82" s="138">
        <v>581</v>
      </c>
      <c r="N82" s="139" t="s">
        <v>391</v>
      </c>
    </row>
    <row r="83" spans="1:14" x14ac:dyDescent="0.2">
      <c r="A83" s="3" t="s">
        <v>343</v>
      </c>
      <c r="B83" s="121" t="s">
        <v>170</v>
      </c>
      <c r="C83" s="117">
        <v>483</v>
      </c>
      <c r="D83" s="118" t="s">
        <v>1105</v>
      </c>
      <c r="E83" s="117">
        <v>195</v>
      </c>
      <c r="F83" s="118" t="s">
        <v>144</v>
      </c>
      <c r="G83" s="117">
        <v>30</v>
      </c>
      <c r="H83" s="118" t="s">
        <v>327</v>
      </c>
      <c r="I83" s="117">
        <v>5</v>
      </c>
      <c r="J83" s="118" t="s">
        <v>543</v>
      </c>
      <c r="K83" s="117">
        <v>3</v>
      </c>
      <c r="L83" s="118" t="s">
        <v>398</v>
      </c>
      <c r="M83" s="138">
        <v>716</v>
      </c>
      <c r="N83" s="139" t="s">
        <v>439</v>
      </c>
    </row>
    <row r="84" spans="1:14" x14ac:dyDescent="0.2">
      <c r="A84" s="3" t="s">
        <v>343</v>
      </c>
      <c r="B84" s="121" t="s">
        <v>176</v>
      </c>
      <c r="C84" s="117">
        <v>195</v>
      </c>
      <c r="D84" s="118" t="s">
        <v>332</v>
      </c>
      <c r="E84" s="117">
        <v>218</v>
      </c>
      <c r="F84" s="118" t="s">
        <v>25</v>
      </c>
      <c r="G84" s="117">
        <v>71</v>
      </c>
      <c r="H84" s="118" t="s">
        <v>384</v>
      </c>
      <c r="I84" s="117">
        <v>18</v>
      </c>
      <c r="J84" s="118" t="s">
        <v>34</v>
      </c>
      <c r="K84" s="117">
        <v>9</v>
      </c>
      <c r="L84" s="118" t="s">
        <v>462</v>
      </c>
      <c r="M84" s="138">
        <v>511</v>
      </c>
      <c r="N84" s="139" t="s">
        <v>554</v>
      </c>
    </row>
    <row r="85" spans="1:14" x14ac:dyDescent="0.2">
      <c r="A85" s="3" t="s">
        <v>343</v>
      </c>
      <c r="B85" s="121" t="s">
        <v>180</v>
      </c>
      <c r="C85" s="117">
        <v>351</v>
      </c>
      <c r="D85" s="118" t="s">
        <v>369</v>
      </c>
      <c r="E85" s="117">
        <v>347</v>
      </c>
      <c r="F85" s="118" t="s">
        <v>356</v>
      </c>
      <c r="G85" s="117">
        <v>238</v>
      </c>
      <c r="H85" s="118" t="s">
        <v>291</v>
      </c>
      <c r="I85" s="117">
        <v>29</v>
      </c>
      <c r="J85" s="118" t="s">
        <v>359</v>
      </c>
      <c r="K85" s="117">
        <v>10</v>
      </c>
      <c r="L85" s="118" t="s">
        <v>391</v>
      </c>
      <c r="M85" s="138">
        <v>975</v>
      </c>
      <c r="N85" s="139" t="s">
        <v>207</v>
      </c>
    </row>
    <row r="86" spans="1:14" x14ac:dyDescent="0.2">
      <c r="A86" s="3" t="s">
        <v>343</v>
      </c>
      <c r="B86" s="121" t="s">
        <v>185</v>
      </c>
      <c r="C86" s="117">
        <v>300</v>
      </c>
      <c r="D86" s="118" t="s">
        <v>86</v>
      </c>
      <c r="E86" s="117">
        <v>288</v>
      </c>
      <c r="F86" s="118" t="s">
        <v>365</v>
      </c>
      <c r="G86" s="117">
        <v>107</v>
      </c>
      <c r="H86" s="118" t="s">
        <v>576</v>
      </c>
      <c r="I86" s="117">
        <v>15</v>
      </c>
      <c r="J86" s="118" t="s">
        <v>385</v>
      </c>
      <c r="K86" s="117">
        <v>9</v>
      </c>
      <c r="L86" s="118" t="s">
        <v>336</v>
      </c>
      <c r="M86" s="138">
        <v>719</v>
      </c>
      <c r="N86" s="139" t="s">
        <v>439</v>
      </c>
    </row>
    <row r="87" spans="1:14" x14ac:dyDescent="0.2">
      <c r="A87" s="3" t="s">
        <v>343</v>
      </c>
      <c r="B87" s="121" t="s">
        <v>190</v>
      </c>
      <c r="C87" s="117">
        <v>298</v>
      </c>
      <c r="D87" s="118" t="s">
        <v>464</v>
      </c>
      <c r="E87" s="117">
        <v>348</v>
      </c>
      <c r="F87" s="118" t="s">
        <v>33</v>
      </c>
      <c r="G87" s="117">
        <v>126</v>
      </c>
      <c r="H87" s="118" t="s">
        <v>389</v>
      </c>
      <c r="I87" s="117">
        <v>20</v>
      </c>
      <c r="J87" s="118" t="s">
        <v>55</v>
      </c>
      <c r="K87" s="117">
        <v>9</v>
      </c>
      <c r="L87" s="118" t="s">
        <v>395</v>
      </c>
      <c r="M87" s="138">
        <v>801</v>
      </c>
      <c r="N87" s="139" t="s">
        <v>336</v>
      </c>
    </row>
    <row r="88" spans="1:14" x14ac:dyDescent="0.2">
      <c r="A88" s="3" t="s">
        <v>343</v>
      </c>
      <c r="B88" s="121" t="s">
        <v>194</v>
      </c>
      <c r="C88" s="117">
        <v>142</v>
      </c>
      <c r="D88" s="118" t="s">
        <v>54</v>
      </c>
      <c r="E88" s="117">
        <v>179</v>
      </c>
      <c r="F88" s="118" t="s">
        <v>1063</v>
      </c>
      <c r="G88" s="117">
        <v>8</v>
      </c>
      <c r="H88" s="118" t="s">
        <v>46</v>
      </c>
      <c r="I88" s="117">
        <v>0</v>
      </c>
      <c r="J88" s="118" t="s">
        <v>14</v>
      </c>
      <c r="K88" s="117">
        <v>0</v>
      </c>
      <c r="L88" s="118" t="s">
        <v>14</v>
      </c>
      <c r="M88" s="138">
        <v>329</v>
      </c>
      <c r="N88" s="139" t="s">
        <v>340</v>
      </c>
    </row>
    <row r="89" spans="1:14" x14ac:dyDescent="0.2">
      <c r="A89" s="3" t="s">
        <v>343</v>
      </c>
      <c r="B89" s="121" t="s">
        <v>198</v>
      </c>
      <c r="C89" s="117">
        <v>292</v>
      </c>
      <c r="D89" s="118" t="s">
        <v>743</v>
      </c>
      <c r="E89" s="117">
        <v>205</v>
      </c>
      <c r="F89" s="118" t="s">
        <v>121</v>
      </c>
      <c r="G89" s="117">
        <v>44</v>
      </c>
      <c r="H89" s="118" t="s">
        <v>363</v>
      </c>
      <c r="I89" s="185"/>
      <c r="J89" s="186"/>
      <c r="K89" s="185"/>
      <c r="L89" s="186"/>
      <c r="M89" s="138">
        <v>550</v>
      </c>
      <c r="N89" s="139" t="s">
        <v>509</v>
      </c>
    </row>
    <row r="90" spans="1:14" x14ac:dyDescent="0.2">
      <c r="A90" s="3" t="s">
        <v>343</v>
      </c>
      <c r="B90" s="121" t="s">
        <v>202</v>
      </c>
      <c r="C90" s="117">
        <v>134</v>
      </c>
      <c r="D90" s="118" t="s">
        <v>342</v>
      </c>
      <c r="E90" s="117">
        <v>181</v>
      </c>
      <c r="F90" s="118" t="s">
        <v>582</v>
      </c>
      <c r="G90" s="117">
        <v>66</v>
      </c>
      <c r="H90" s="118" t="s">
        <v>296</v>
      </c>
      <c r="I90" s="117">
        <v>10</v>
      </c>
      <c r="J90" s="118" t="s">
        <v>55</v>
      </c>
      <c r="K90" s="117">
        <v>8</v>
      </c>
      <c r="L90" s="118" t="s">
        <v>232</v>
      </c>
      <c r="M90" s="138">
        <v>399</v>
      </c>
      <c r="N90" s="139" t="s">
        <v>543</v>
      </c>
    </row>
    <row r="91" spans="1:14" x14ac:dyDescent="0.2">
      <c r="A91" s="3" t="s">
        <v>343</v>
      </c>
      <c r="B91" s="121" t="s">
        <v>208</v>
      </c>
      <c r="C91" s="117">
        <v>360</v>
      </c>
      <c r="D91" s="118" t="s">
        <v>163</v>
      </c>
      <c r="E91" s="117">
        <v>609</v>
      </c>
      <c r="F91" s="118" t="s">
        <v>809</v>
      </c>
      <c r="G91" s="117">
        <v>223</v>
      </c>
      <c r="H91" s="118" t="s">
        <v>388</v>
      </c>
      <c r="I91" s="117">
        <v>72</v>
      </c>
      <c r="J91" s="118" t="s">
        <v>270</v>
      </c>
      <c r="K91" s="117">
        <v>27</v>
      </c>
      <c r="L91" s="118" t="s">
        <v>385</v>
      </c>
      <c r="M91" s="138">
        <v>1291</v>
      </c>
      <c r="N91" s="139" t="s">
        <v>385</v>
      </c>
    </row>
    <row r="92" spans="1:14" x14ac:dyDescent="0.2">
      <c r="A92" s="3" t="s">
        <v>343</v>
      </c>
      <c r="B92" s="121" t="s">
        <v>212</v>
      </c>
      <c r="C92" s="117">
        <v>223</v>
      </c>
      <c r="D92" s="118" t="s">
        <v>110</v>
      </c>
      <c r="E92" s="117">
        <v>351</v>
      </c>
      <c r="F92" s="118" t="s">
        <v>286</v>
      </c>
      <c r="G92" s="117">
        <v>134</v>
      </c>
      <c r="H92" s="118" t="s">
        <v>479</v>
      </c>
      <c r="I92" s="117">
        <v>26</v>
      </c>
      <c r="J92" s="118" t="s">
        <v>34</v>
      </c>
      <c r="K92" s="117">
        <v>13</v>
      </c>
      <c r="L92" s="118" t="s">
        <v>457</v>
      </c>
      <c r="M92" s="138">
        <v>747</v>
      </c>
      <c r="N92" s="139" t="s">
        <v>439</v>
      </c>
    </row>
    <row r="93" spans="1:14" x14ac:dyDescent="0.2">
      <c r="A93" s="3" t="s">
        <v>343</v>
      </c>
      <c r="B93" s="121" t="s">
        <v>216</v>
      </c>
      <c r="C93" s="117">
        <v>161</v>
      </c>
      <c r="D93" s="118" t="s">
        <v>758</v>
      </c>
      <c r="E93" s="117">
        <v>203</v>
      </c>
      <c r="F93" s="118" t="s">
        <v>593</v>
      </c>
      <c r="G93" s="117">
        <v>51</v>
      </c>
      <c r="H93" s="118" t="s">
        <v>297</v>
      </c>
      <c r="I93" s="117">
        <v>7</v>
      </c>
      <c r="J93" s="118" t="s">
        <v>207</v>
      </c>
      <c r="K93" s="117">
        <v>5</v>
      </c>
      <c r="L93" s="118" t="s">
        <v>439</v>
      </c>
      <c r="M93" s="138">
        <v>427</v>
      </c>
      <c r="N93" s="139" t="s">
        <v>543</v>
      </c>
    </row>
    <row r="94" spans="1:14" x14ac:dyDescent="0.2">
      <c r="A94" s="3" t="s">
        <v>343</v>
      </c>
      <c r="B94" s="121" t="s">
        <v>220</v>
      </c>
      <c r="C94" s="117">
        <v>163</v>
      </c>
      <c r="D94" s="118" t="s">
        <v>514</v>
      </c>
      <c r="E94" s="117">
        <v>203</v>
      </c>
      <c r="F94" s="118" t="s">
        <v>644</v>
      </c>
      <c r="G94" s="117">
        <v>28</v>
      </c>
      <c r="H94" s="118" t="s">
        <v>418</v>
      </c>
      <c r="I94" s="117">
        <v>9</v>
      </c>
      <c r="J94" s="118" t="s">
        <v>50</v>
      </c>
      <c r="K94" s="117">
        <v>4</v>
      </c>
      <c r="L94" s="118" t="s">
        <v>391</v>
      </c>
      <c r="M94" s="138">
        <v>407</v>
      </c>
      <c r="N94" s="139" t="s">
        <v>543</v>
      </c>
    </row>
    <row r="95" spans="1:14" x14ac:dyDescent="0.2">
      <c r="A95" s="3" t="s">
        <v>343</v>
      </c>
      <c r="B95" s="121" t="s">
        <v>224</v>
      </c>
      <c r="C95" s="117">
        <v>400</v>
      </c>
      <c r="D95" s="118" t="s">
        <v>221</v>
      </c>
      <c r="E95" s="117">
        <v>315</v>
      </c>
      <c r="F95" s="118" t="s">
        <v>435</v>
      </c>
      <c r="G95" s="117">
        <v>75</v>
      </c>
      <c r="H95" s="118" t="s">
        <v>552</v>
      </c>
      <c r="I95" s="117">
        <v>5</v>
      </c>
      <c r="J95" s="118" t="s">
        <v>632</v>
      </c>
      <c r="K95" s="117">
        <v>4</v>
      </c>
      <c r="L95" s="118" t="s">
        <v>340</v>
      </c>
      <c r="M95" s="138">
        <v>799</v>
      </c>
      <c r="N95" s="139" t="s">
        <v>336</v>
      </c>
    </row>
    <row r="96" spans="1:14" x14ac:dyDescent="0.2">
      <c r="A96" s="3" t="s">
        <v>343</v>
      </c>
      <c r="B96" s="121" t="s">
        <v>228</v>
      </c>
      <c r="C96" s="117">
        <v>109</v>
      </c>
      <c r="D96" s="118" t="s">
        <v>469</v>
      </c>
      <c r="E96" s="117">
        <v>168</v>
      </c>
      <c r="F96" s="118" t="s">
        <v>528</v>
      </c>
      <c r="G96" s="117">
        <v>25</v>
      </c>
      <c r="H96" s="118" t="s">
        <v>363</v>
      </c>
      <c r="I96" s="117">
        <v>3</v>
      </c>
      <c r="J96" s="118" t="s">
        <v>391</v>
      </c>
      <c r="K96" s="117">
        <v>7</v>
      </c>
      <c r="L96" s="118" t="s">
        <v>50</v>
      </c>
      <c r="M96" s="138">
        <v>312</v>
      </c>
      <c r="N96" s="139" t="s">
        <v>340</v>
      </c>
    </row>
    <row r="97" spans="1:14" x14ac:dyDescent="0.2">
      <c r="A97" s="3" t="s">
        <v>343</v>
      </c>
      <c r="B97" s="121" t="s">
        <v>233</v>
      </c>
      <c r="C97" s="117">
        <v>516</v>
      </c>
      <c r="D97" s="118" t="s">
        <v>93</v>
      </c>
      <c r="E97" s="117">
        <v>309</v>
      </c>
      <c r="F97" s="118" t="s">
        <v>172</v>
      </c>
      <c r="G97" s="117">
        <v>54</v>
      </c>
      <c r="H97" s="118" t="s">
        <v>317</v>
      </c>
      <c r="I97" s="117">
        <v>10</v>
      </c>
      <c r="J97" s="118" t="s">
        <v>395</v>
      </c>
      <c r="K97" s="117">
        <v>9</v>
      </c>
      <c r="L97" s="118" t="s">
        <v>391</v>
      </c>
      <c r="M97" s="138">
        <v>898</v>
      </c>
      <c r="N97" s="139" t="s">
        <v>157</v>
      </c>
    </row>
    <row r="98" spans="1:14" x14ac:dyDescent="0.2">
      <c r="A98" s="3" t="s">
        <v>343</v>
      </c>
      <c r="B98" s="121" t="s">
        <v>237</v>
      </c>
      <c r="C98" s="117">
        <v>245</v>
      </c>
      <c r="D98" s="118" t="s">
        <v>717</v>
      </c>
      <c r="E98" s="117">
        <v>193</v>
      </c>
      <c r="F98" s="118" t="s">
        <v>653</v>
      </c>
      <c r="G98" s="117">
        <v>45</v>
      </c>
      <c r="H98" s="118" t="s">
        <v>458</v>
      </c>
      <c r="I98" s="117">
        <v>3</v>
      </c>
      <c r="J98" s="118" t="s">
        <v>632</v>
      </c>
      <c r="K98" s="117">
        <v>6</v>
      </c>
      <c r="L98" s="118" t="s">
        <v>439</v>
      </c>
      <c r="M98" s="138">
        <v>492</v>
      </c>
      <c r="N98" s="139" t="s">
        <v>554</v>
      </c>
    </row>
    <row r="99" spans="1:14" x14ac:dyDescent="0.2">
      <c r="A99" s="3" t="s">
        <v>343</v>
      </c>
      <c r="B99" s="121" t="s">
        <v>242</v>
      </c>
      <c r="C99" s="117">
        <v>393</v>
      </c>
      <c r="D99" s="118" t="s">
        <v>246</v>
      </c>
      <c r="E99" s="117">
        <v>472</v>
      </c>
      <c r="F99" s="118" t="s">
        <v>1106</v>
      </c>
      <c r="G99" s="117">
        <v>138</v>
      </c>
      <c r="H99" s="118" t="s">
        <v>282</v>
      </c>
      <c r="I99" s="117">
        <v>11</v>
      </c>
      <c r="J99" s="118" t="s">
        <v>395</v>
      </c>
      <c r="K99" s="117">
        <v>10</v>
      </c>
      <c r="L99" s="118" t="s">
        <v>391</v>
      </c>
      <c r="M99" s="138">
        <v>1024</v>
      </c>
      <c r="N99" s="139" t="s">
        <v>457</v>
      </c>
    </row>
    <row r="100" spans="1:14" x14ac:dyDescent="0.2">
      <c r="A100" s="3" t="s">
        <v>343</v>
      </c>
      <c r="B100" s="121" t="s">
        <v>245</v>
      </c>
      <c r="C100" s="117">
        <v>230</v>
      </c>
      <c r="D100" s="118" t="s">
        <v>159</v>
      </c>
      <c r="E100" s="117">
        <v>192</v>
      </c>
      <c r="F100" s="118" t="s">
        <v>653</v>
      </c>
      <c r="G100" s="117">
        <v>52</v>
      </c>
      <c r="H100" s="118" t="s">
        <v>635</v>
      </c>
      <c r="I100" s="117">
        <v>12</v>
      </c>
      <c r="J100" s="118" t="s">
        <v>46</v>
      </c>
      <c r="K100" s="117">
        <v>4</v>
      </c>
      <c r="L100" s="118" t="s">
        <v>554</v>
      </c>
      <c r="M100" s="138">
        <v>490</v>
      </c>
      <c r="N100" s="139" t="s">
        <v>554</v>
      </c>
    </row>
    <row r="101" spans="1:14" x14ac:dyDescent="0.2">
      <c r="A101" s="3" t="s">
        <v>343</v>
      </c>
      <c r="B101" s="121" t="s">
        <v>250</v>
      </c>
      <c r="C101" s="117">
        <v>108</v>
      </c>
      <c r="D101" s="118" t="s">
        <v>580</v>
      </c>
      <c r="E101" s="117">
        <v>102</v>
      </c>
      <c r="F101" s="118" t="s">
        <v>539</v>
      </c>
      <c r="G101" s="117">
        <v>5</v>
      </c>
      <c r="H101" s="118" t="s">
        <v>427</v>
      </c>
      <c r="I101" s="117">
        <v>0</v>
      </c>
      <c r="J101" s="118" t="s">
        <v>14</v>
      </c>
      <c r="K101" s="117">
        <v>0</v>
      </c>
      <c r="L101" s="118" t="s">
        <v>14</v>
      </c>
      <c r="M101" s="138">
        <v>215</v>
      </c>
      <c r="N101" s="139" t="s">
        <v>398</v>
      </c>
    </row>
    <row r="102" spans="1:14" x14ac:dyDescent="0.2">
      <c r="A102" s="3" t="s">
        <v>343</v>
      </c>
      <c r="B102" s="121" t="s">
        <v>254</v>
      </c>
      <c r="C102" s="117">
        <v>65</v>
      </c>
      <c r="D102" s="118" t="s">
        <v>893</v>
      </c>
      <c r="E102" s="117">
        <v>19</v>
      </c>
      <c r="F102" s="118" t="s">
        <v>262</v>
      </c>
      <c r="G102" s="117">
        <v>4</v>
      </c>
      <c r="H102" s="118" t="s">
        <v>236</v>
      </c>
      <c r="I102" s="117">
        <v>0</v>
      </c>
      <c r="J102" s="118" t="s">
        <v>14</v>
      </c>
      <c r="K102" s="117">
        <v>0</v>
      </c>
      <c r="L102" s="118" t="s">
        <v>14</v>
      </c>
      <c r="M102" s="138">
        <v>88</v>
      </c>
      <c r="N102" s="139" t="s">
        <v>452</v>
      </c>
    </row>
    <row r="103" spans="1:14" x14ac:dyDescent="0.2">
      <c r="A103" s="3" t="s">
        <v>343</v>
      </c>
      <c r="B103" s="121" t="s">
        <v>9</v>
      </c>
      <c r="C103" s="117">
        <f>SUBTOTAL(109,C71:C102)</f>
        <v>8707</v>
      </c>
      <c r="D103" s="118" t="str">
        <f>CONCATENATE("(",FIXED(_tbl11[[#This Row],[&lt;1%]]/_tbl11[[#This Row],[Total]]*100,1),")")</f>
        <v>(42.7)</v>
      </c>
      <c r="E103" s="117">
        <f>SUBTOTAL(109,E71:E102)</f>
        <v>8619</v>
      </c>
      <c r="F103" s="118" t="str">
        <f>CONCATENATE("(",FIXED(_tbl11[[#This Row],[1-5%]]/_tbl11[[#This Row],[Total]]*100,1),")")</f>
        <v>(42.3)</v>
      </c>
      <c r="G103" s="117">
        <f>SUBTOTAL(109,G71:G102)</f>
        <v>2400</v>
      </c>
      <c r="H103" s="118" t="str">
        <f>CONCATENATE("(",FIXED(_tbl11[[#This Row],[5-15%]]/_tbl11[[#This Row],[Total]]*100,1),")")</f>
        <v>(11.8)</v>
      </c>
      <c r="I103" s="117">
        <f>SUBTOTAL(109,I71:I102)</f>
        <v>392</v>
      </c>
      <c r="J103" s="118" t="str">
        <f>CONCATENATE("(",FIXED(_tbl11[[#This Row],[15-30%]]/_tbl11[[#This Row],[Total]]*100,1),")")</f>
        <v>(1.9)</v>
      </c>
      <c r="K103" s="117">
        <f>SUBTOTAL(109,K71:K102)</f>
        <v>223</v>
      </c>
      <c r="L103" s="118" t="str">
        <f>CONCATENATE("(",FIXED(_tbl11[[#This Row],[30%+]]/_tbl11[[#This Row],[Total]]*100,1),")")</f>
        <v>(1.1)</v>
      </c>
      <c r="M103" s="117">
        <f>SUBTOTAL(109,M71:M102)</f>
        <v>20383</v>
      </c>
      <c r="N103" s="118" t="str">
        <f>CONCATENATE("(",FIXED(_tbl11[[#This Row],[Total]]/$M$104*100,1),")")</f>
        <v>(33.7)</v>
      </c>
    </row>
    <row r="104" spans="1:14" x14ac:dyDescent="0.2">
      <c r="A104" s="3" t="s">
        <v>402</v>
      </c>
      <c r="B104" s="121" t="s">
        <v>9</v>
      </c>
      <c r="C104" s="117">
        <f>SUBTOTAL(109,C71:C102,C38:C69,C5:C36)</f>
        <v>25394</v>
      </c>
      <c r="D104" s="118" t="str">
        <f>CONCATENATE("(",FIXED(_tbl11[[#This Row],[&lt;1%]]/_tbl11[[#This Row],[Total]]*100,1),")")</f>
        <v>(42.0)</v>
      </c>
      <c r="E104" s="117">
        <f>SUBTOTAL(109,E71:E102,E38:E69,E5:E36)</f>
        <v>25426</v>
      </c>
      <c r="F104" s="118" t="str">
        <f>CONCATENATE("(",FIXED(_tbl11[[#This Row],[1-5%]]/_tbl11[[#This Row],[Total]]*100,1),")")</f>
        <v>(42.1)</v>
      </c>
      <c r="G104" s="117">
        <f>SUBTOTAL(109,G71:G102,G38:G69,G5:G36)</f>
        <v>7395</v>
      </c>
      <c r="H104" s="118" t="str">
        <f>CONCATENATE("(",FIXED(_tbl11[[#This Row],[5-15%]]/_tbl11[[#This Row],[Total]]*100,1),")")</f>
        <v>(12.2)</v>
      </c>
      <c r="I104" s="117">
        <f>SUBTOTAL(109,I71:I102,I38:I69,I5:I36)</f>
        <v>1317</v>
      </c>
      <c r="J104" s="118" t="str">
        <f>CONCATENATE("(",FIXED(_tbl11[[#This Row],[15-30%]]/_tbl11[[#This Row],[Total]]*100,1),")")</f>
        <v>(2.2)</v>
      </c>
      <c r="K104" s="117">
        <f>SUBTOTAL(109,K71:K102,K38:K69,K5:K36)</f>
        <v>807</v>
      </c>
      <c r="L104" s="118" t="str">
        <f>CONCATENATE("(",FIXED(_tbl11[[#This Row],[30%+]]/_tbl11[[#This Row],[Total]]*100,1),")")</f>
        <v>(1.3)</v>
      </c>
      <c r="M104" s="117">
        <f>SUBTOTAL(109,M71:M102,M38:M69,M5:M36)</f>
        <v>60424</v>
      </c>
      <c r="N104" s="139" t="s">
        <v>71</v>
      </c>
    </row>
    <row r="106" spans="1:14" x14ac:dyDescent="0.2">
      <c r="A106" s="240" t="s">
        <v>949</v>
      </c>
      <c r="B106" s="240"/>
      <c r="C106" s="240"/>
      <c r="D106" s="240"/>
      <c r="E106" s="240"/>
      <c r="F106" s="240"/>
      <c r="G106" s="240"/>
      <c r="H106" s="240"/>
      <c r="I106" s="240"/>
      <c r="J106" s="240"/>
      <c r="K106" s="63"/>
      <c r="L106" s="64"/>
      <c r="M106" s="63"/>
    </row>
    <row r="107" spans="1:14" ht="12" customHeight="1" x14ac:dyDescent="0.2">
      <c r="A107" s="227" t="s">
        <v>1127</v>
      </c>
      <c r="B107" s="227"/>
      <c r="C107" s="227"/>
      <c r="D107" s="227"/>
      <c r="E107" s="227"/>
      <c r="F107" s="227"/>
      <c r="G107" s="227"/>
      <c r="H107" s="227"/>
      <c r="I107" s="227"/>
      <c r="J107" s="227"/>
      <c r="K107" s="227"/>
      <c r="L107" s="227"/>
      <c r="M107" s="227"/>
    </row>
    <row r="108" spans="1:14" ht="14.25" customHeight="1" x14ac:dyDescent="0.2">
      <c r="A108" s="227" t="s">
        <v>1128</v>
      </c>
      <c r="B108" s="227"/>
      <c r="C108" s="227"/>
      <c r="D108" s="227"/>
      <c r="E108" s="227"/>
      <c r="F108" s="227"/>
      <c r="G108" s="227"/>
      <c r="H108" s="227"/>
      <c r="I108" s="227"/>
      <c r="J108" s="227"/>
      <c r="K108" s="227"/>
      <c r="L108" s="227"/>
      <c r="M108" s="227"/>
    </row>
    <row r="109" spans="1:14" ht="17.25" customHeight="1" x14ac:dyDescent="0.2">
      <c r="A109" s="237" t="s">
        <v>1052</v>
      </c>
      <c r="B109" s="237"/>
      <c r="C109" s="237"/>
      <c r="D109" s="237"/>
      <c r="E109" s="237"/>
      <c r="F109" s="237"/>
      <c r="G109" s="237"/>
      <c r="H109" s="237"/>
      <c r="I109" s="237"/>
      <c r="J109" s="237"/>
      <c r="K109" s="237"/>
      <c r="L109" s="237"/>
      <c r="M109" s="237"/>
    </row>
    <row r="110" spans="1:14" x14ac:dyDescent="0.2">
      <c r="A110" s="237" t="s">
        <v>1135</v>
      </c>
      <c r="B110" s="237"/>
      <c r="C110" s="237"/>
      <c r="D110" s="237"/>
      <c r="E110" s="237"/>
      <c r="F110" s="237"/>
      <c r="G110" s="237"/>
      <c r="H110" s="237"/>
      <c r="I110" s="237"/>
      <c r="J110" s="237"/>
      <c r="K110" s="237"/>
      <c r="L110" s="237"/>
      <c r="M110" s="237"/>
    </row>
  </sheetData>
  <mergeCells count="8">
    <mergeCell ref="A110:M110"/>
    <mergeCell ref="A107:M107"/>
    <mergeCell ref="A108:M108"/>
    <mergeCell ref="A109:M109"/>
    <mergeCell ref="A1:T1"/>
    <mergeCell ref="A106:J106"/>
    <mergeCell ref="A3:N3"/>
    <mergeCell ref="A2:N2"/>
  </mergeCells>
  <conditionalFormatting sqref="A5:N104">
    <cfRule type="expression" dxfId="1016" priority="6">
      <formula>IF($B5="Total",1,0)</formula>
    </cfRule>
  </conditionalFormatting>
  <conditionalFormatting sqref="A5:A103">
    <cfRule type="expression" dxfId="1015" priority="4">
      <formula>IF(OR($B4="Organisation",$B5="Total",$B4="Total"),0,1)</formula>
    </cfRule>
  </conditionalFormatting>
  <conditionalFormatting sqref="A104">
    <cfRule type="expression" dxfId="1014" priority="48">
      <formula>IF(OR(#REF!="Organisation",$B104="Total",#REF!="Total"),0,1)</formula>
    </cfRule>
  </conditionalFormatting>
  <pageMargins left="0.25" right="0.25" top="0.75" bottom="0.75" header="0.3" footer="0.3"/>
  <pageSetup paperSize="9" scale="45"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V42"/>
  <sheetViews>
    <sheetView showGridLines="0" showRowColHeaders="0" zoomScaleNormal="100" workbookViewId="0">
      <selection activeCell="J8" sqref="J8"/>
    </sheetView>
  </sheetViews>
  <sheetFormatPr defaultColWidth="8.7109375" defaultRowHeight="12.75" x14ac:dyDescent="0.2"/>
  <cols>
    <col min="1" max="1" width="24" style="2" customWidth="1"/>
    <col min="2" max="2" width="10" style="2" customWidth="1"/>
    <col min="3" max="3" width="11.140625" style="2" customWidth="1"/>
    <col min="4" max="4" width="8.5703125" style="2" bestFit="1" customWidth="1"/>
    <col min="5" max="5" width="12" style="2" customWidth="1"/>
    <col min="6" max="6" width="9.7109375" style="2" bestFit="1" customWidth="1"/>
    <col min="7" max="7" width="13.140625" style="2" customWidth="1"/>
    <col min="8" max="8" width="10.85546875" style="2" bestFit="1" customWidth="1"/>
    <col min="9" max="9" width="14.28515625" style="2" customWidth="1"/>
    <col min="10" max="10" width="10" style="2" customWidth="1"/>
    <col min="11" max="11" width="13.42578125" style="2" customWidth="1"/>
    <col min="12" max="16384" width="8.7109375" style="2"/>
  </cols>
  <sheetData>
    <row r="1" spans="1:12" ht="18" customHeight="1" x14ac:dyDescent="0.2">
      <c r="A1" s="228" t="s">
        <v>965</v>
      </c>
      <c r="B1" s="228"/>
      <c r="C1" s="228"/>
      <c r="D1" s="228"/>
      <c r="E1" s="228"/>
      <c r="F1" s="228"/>
      <c r="G1" s="228"/>
      <c r="H1" s="228"/>
      <c r="I1" s="228"/>
      <c r="J1" s="228"/>
      <c r="K1" s="228"/>
      <c r="L1" s="181"/>
    </row>
    <row r="2" spans="1:12" ht="26.25" customHeight="1" x14ac:dyDescent="0.2">
      <c r="A2" s="217" t="s">
        <v>1003</v>
      </c>
      <c r="B2" s="217"/>
      <c r="C2" s="217"/>
      <c r="D2" s="217"/>
      <c r="E2" s="217"/>
      <c r="F2" s="217"/>
      <c r="G2" s="217"/>
      <c r="H2" s="217"/>
      <c r="I2" s="217"/>
      <c r="J2" s="217"/>
      <c r="K2" s="217"/>
      <c r="L2" s="99"/>
    </row>
    <row r="3" spans="1:12" ht="33" customHeight="1" x14ac:dyDescent="0.2">
      <c r="A3" s="217" t="s">
        <v>1054</v>
      </c>
      <c r="B3" s="217"/>
      <c r="C3" s="217"/>
      <c r="D3" s="217"/>
      <c r="E3" s="217"/>
      <c r="F3" s="217"/>
      <c r="G3" s="217"/>
      <c r="H3" s="217"/>
      <c r="I3" s="217"/>
      <c r="J3" s="217"/>
      <c r="K3" s="217"/>
      <c r="L3" s="99"/>
    </row>
    <row r="4" spans="1:12" ht="42" customHeight="1" x14ac:dyDescent="0.2">
      <c r="A4" s="235" t="s">
        <v>1051</v>
      </c>
      <c r="B4" s="235"/>
      <c r="C4" s="235"/>
      <c r="D4" s="235"/>
      <c r="E4" s="235"/>
      <c r="F4" s="235"/>
      <c r="G4" s="235"/>
      <c r="H4" s="235"/>
      <c r="I4" s="235"/>
      <c r="J4" s="235"/>
      <c r="K4" s="235"/>
      <c r="L4" s="99"/>
    </row>
    <row r="5" spans="1:12" x14ac:dyDescent="0.2">
      <c r="A5" s="39" t="s">
        <v>745</v>
      </c>
      <c r="B5" s="39" t="s">
        <v>100</v>
      </c>
      <c r="C5" s="39" t="s">
        <v>101</v>
      </c>
      <c r="D5" s="39" t="s">
        <v>102</v>
      </c>
      <c r="E5" s="39" t="s">
        <v>103</v>
      </c>
      <c r="F5" s="39" t="s">
        <v>104</v>
      </c>
      <c r="G5" s="39" t="s">
        <v>105</v>
      </c>
      <c r="H5" s="39" t="s">
        <v>106</v>
      </c>
      <c r="I5" s="39" t="s">
        <v>107</v>
      </c>
      <c r="J5" s="39" t="s">
        <v>9</v>
      </c>
      <c r="K5" s="39" t="s">
        <v>10</v>
      </c>
    </row>
    <row r="6" spans="1:12" x14ac:dyDescent="0.2">
      <c r="A6" s="121" t="s">
        <v>746</v>
      </c>
      <c r="B6" s="105">
        <v>7734</v>
      </c>
      <c r="C6" s="95" t="s">
        <v>501</v>
      </c>
      <c r="D6" s="105">
        <v>5506</v>
      </c>
      <c r="E6" s="95" t="s">
        <v>364</v>
      </c>
      <c r="F6" s="105">
        <v>3561</v>
      </c>
      <c r="G6" s="95" t="s">
        <v>430</v>
      </c>
      <c r="H6" s="105">
        <v>3547</v>
      </c>
      <c r="I6" s="95" t="s">
        <v>358</v>
      </c>
      <c r="J6" s="122">
        <v>20348</v>
      </c>
      <c r="K6" s="123" t="s">
        <v>195</v>
      </c>
    </row>
    <row r="7" spans="1:12" x14ac:dyDescent="0.2">
      <c r="A7" s="121" t="s">
        <v>749</v>
      </c>
      <c r="B7" s="117">
        <v>1060</v>
      </c>
      <c r="C7" s="118" t="s">
        <v>346</v>
      </c>
      <c r="D7" s="117">
        <v>908</v>
      </c>
      <c r="E7" s="118" t="s">
        <v>506</v>
      </c>
      <c r="F7" s="117">
        <v>576</v>
      </c>
      <c r="G7" s="118" t="s">
        <v>173</v>
      </c>
      <c r="H7" s="117">
        <v>555</v>
      </c>
      <c r="I7" s="118" t="s">
        <v>479</v>
      </c>
      <c r="J7" s="124">
        <v>3099</v>
      </c>
      <c r="K7" s="125" t="s">
        <v>26</v>
      </c>
    </row>
    <row r="8" spans="1:12" x14ac:dyDescent="0.2">
      <c r="A8" s="121" t="s">
        <v>748</v>
      </c>
      <c r="B8" s="117">
        <v>1988</v>
      </c>
      <c r="C8" s="118" t="s">
        <v>277</v>
      </c>
      <c r="D8" s="117">
        <v>692</v>
      </c>
      <c r="E8" s="118" t="s">
        <v>124</v>
      </c>
      <c r="F8" s="117">
        <v>540</v>
      </c>
      <c r="G8" s="118" t="s">
        <v>314</v>
      </c>
      <c r="H8" s="117">
        <v>558</v>
      </c>
      <c r="I8" s="118" t="s">
        <v>272</v>
      </c>
      <c r="J8" s="124">
        <v>3778</v>
      </c>
      <c r="K8" s="125" t="s">
        <v>431</v>
      </c>
    </row>
    <row r="9" spans="1:12" x14ac:dyDescent="0.2">
      <c r="A9" s="121" t="s">
        <v>751</v>
      </c>
      <c r="B9" s="117">
        <v>15390</v>
      </c>
      <c r="C9" s="118" t="s">
        <v>649</v>
      </c>
      <c r="D9" s="117">
        <v>8653</v>
      </c>
      <c r="E9" s="118" t="s">
        <v>438</v>
      </c>
      <c r="F9" s="117">
        <v>4941</v>
      </c>
      <c r="G9" s="118" t="s">
        <v>576</v>
      </c>
      <c r="H9" s="117">
        <v>4210</v>
      </c>
      <c r="I9" s="118" t="s">
        <v>278</v>
      </c>
      <c r="J9" s="124">
        <v>33194</v>
      </c>
      <c r="K9" s="125" t="s">
        <v>940</v>
      </c>
    </row>
    <row r="10" spans="1:12" x14ac:dyDescent="0.2">
      <c r="A10" s="121" t="s">
        <v>7</v>
      </c>
      <c r="B10" s="119">
        <v>2</v>
      </c>
      <c r="C10" s="120" t="s">
        <v>514</v>
      </c>
      <c r="D10" s="119">
        <v>2</v>
      </c>
      <c r="E10" s="120" t="s">
        <v>514</v>
      </c>
      <c r="F10" s="119">
        <v>1</v>
      </c>
      <c r="G10" s="120" t="s">
        <v>200</v>
      </c>
      <c r="H10" s="119">
        <v>0</v>
      </c>
      <c r="I10" s="120" t="s">
        <v>14</v>
      </c>
      <c r="J10" s="126">
        <v>5</v>
      </c>
      <c r="K10" s="127" t="s">
        <v>1034</v>
      </c>
    </row>
    <row r="11" spans="1:12" x14ac:dyDescent="0.2">
      <c r="A11" s="3" t="s">
        <v>9</v>
      </c>
      <c r="B11" s="105">
        <f>SUBTOTAL(109,B6:B10)</f>
        <v>26174</v>
      </c>
      <c r="C11" s="45" t="str">
        <f>CONCATENATE("(",FIXED(_tbl12[[#This Row],[&lt;1]]/_tbl12[[#This Row],[Total]]*100,1),")")</f>
        <v>(43.3)</v>
      </c>
      <c r="D11" s="105">
        <f>SUBTOTAL(109,D6:D10)</f>
        <v>15761</v>
      </c>
      <c r="E11" s="45" t="str">
        <f>CONCATENATE("(",FIXED(_tbl12[[#This Row],[1-4]]/_tbl12[[#This Row],[Total]]*100,1),")")</f>
        <v>(26.1)</v>
      </c>
      <c r="F11" s="105">
        <f>SUBTOTAL(109,F6:F10)</f>
        <v>9619</v>
      </c>
      <c r="G11" s="45" t="str">
        <f>CONCATENATE("(",FIXED(_tbl12[[#This Row],[5-10]]/_tbl12[[#This Row],[Total]]*100,1),")")</f>
        <v>(15.9)</v>
      </c>
      <c r="H11" s="105">
        <f>SUBTOTAL(109,H6:H10)</f>
        <v>8870</v>
      </c>
      <c r="I11" s="45" t="str">
        <f>CONCATENATE("(",FIXED(_tbl12[[#This Row],[11-15]]/_tbl12[[#This Row],[Total]]*100,1),")")</f>
        <v>(14.7)</v>
      </c>
      <c r="J11" s="105">
        <f>SUBTOTAL(109,J6:J10)</f>
        <v>60424</v>
      </c>
      <c r="K11" s="95"/>
    </row>
    <row r="13" spans="1:12" x14ac:dyDescent="0.2">
      <c r="A13" s="240" t="s">
        <v>949</v>
      </c>
      <c r="B13" s="240"/>
      <c r="C13" s="240"/>
      <c r="D13" s="240"/>
      <c r="E13" s="240"/>
      <c r="F13" s="240"/>
      <c r="G13" s="240"/>
      <c r="H13" s="240"/>
      <c r="I13" s="240"/>
      <c r="J13" s="240"/>
      <c r="K13" s="63"/>
      <c r="L13" s="64"/>
    </row>
    <row r="14" spans="1:12" x14ac:dyDescent="0.2">
      <c r="A14" s="227" t="s">
        <v>1108</v>
      </c>
      <c r="B14" s="227"/>
      <c r="C14" s="227"/>
      <c r="D14" s="227"/>
      <c r="E14" s="227"/>
      <c r="F14" s="227"/>
      <c r="G14" s="227"/>
      <c r="H14" s="227"/>
      <c r="I14" s="227"/>
      <c r="J14" s="227"/>
      <c r="K14" s="227"/>
      <c r="L14" s="65"/>
    </row>
    <row r="15" spans="1:12" x14ac:dyDescent="0.2">
      <c r="A15" s="49"/>
      <c r="B15" s="49"/>
      <c r="C15" s="66"/>
      <c r="D15" s="49"/>
      <c r="E15" s="66"/>
      <c r="F15" s="49"/>
      <c r="G15" s="66"/>
      <c r="H15" s="49"/>
      <c r="I15" s="66"/>
      <c r="J15" s="49"/>
      <c r="K15" s="66"/>
      <c r="L15" s="7"/>
    </row>
    <row r="16" spans="1:12" ht="19.5" customHeight="1" x14ac:dyDescent="0.2">
      <c r="A16" s="216" t="s">
        <v>966</v>
      </c>
      <c r="B16" s="218"/>
      <c r="C16" s="218"/>
      <c r="D16" s="218"/>
      <c r="E16" s="218"/>
      <c r="F16" s="218"/>
      <c r="G16" s="218"/>
      <c r="H16" s="218"/>
      <c r="I16" s="218"/>
      <c r="J16" s="218"/>
      <c r="K16" s="218"/>
      <c r="L16" s="7"/>
    </row>
    <row r="17" spans="1:22" ht="35.25" customHeight="1" x14ac:dyDescent="0.2">
      <c r="A17" s="217" t="s">
        <v>1053</v>
      </c>
      <c r="B17" s="217"/>
      <c r="C17" s="217"/>
      <c r="D17" s="217"/>
      <c r="E17" s="217"/>
      <c r="F17" s="217"/>
      <c r="G17" s="217"/>
      <c r="H17" s="217"/>
      <c r="I17" s="217"/>
      <c r="J17" s="217"/>
      <c r="K17" s="217"/>
      <c r="L17" s="217"/>
      <c r="M17" s="217"/>
      <c r="N17" s="217"/>
      <c r="O17" s="217"/>
      <c r="P17" s="217"/>
      <c r="Q17" s="217"/>
      <c r="R17" s="217"/>
      <c r="S17" s="217"/>
      <c r="T17" s="217"/>
      <c r="U17" s="217"/>
      <c r="V17" s="217"/>
    </row>
    <row r="40" spans="1:11" x14ac:dyDescent="0.2">
      <c r="A40" s="240" t="s">
        <v>949</v>
      </c>
      <c r="B40" s="240"/>
      <c r="C40" s="240"/>
      <c r="D40" s="240"/>
      <c r="E40" s="240"/>
      <c r="F40" s="240"/>
      <c r="G40" s="240"/>
      <c r="H40" s="240"/>
      <c r="I40" s="240"/>
      <c r="J40" s="240"/>
      <c r="K40" s="63"/>
    </row>
    <row r="41" spans="1:11" x14ac:dyDescent="0.2">
      <c r="A41" s="227" t="s">
        <v>1108</v>
      </c>
      <c r="B41" s="227"/>
      <c r="C41" s="227"/>
      <c r="D41" s="227"/>
      <c r="E41" s="227"/>
      <c r="F41" s="227"/>
      <c r="G41" s="227"/>
      <c r="H41" s="227"/>
      <c r="I41" s="227"/>
      <c r="J41" s="227"/>
      <c r="K41" s="227"/>
    </row>
    <row r="42" spans="1:11" ht="12.75" customHeight="1" x14ac:dyDescent="0.2">
      <c r="A42" s="237" t="s">
        <v>1057</v>
      </c>
      <c r="B42" s="237"/>
      <c r="C42" s="237"/>
      <c r="D42" s="237"/>
      <c r="E42" s="237"/>
      <c r="F42" s="237"/>
      <c r="G42" s="237"/>
      <c r="H42" s="237"/>
      <c r="I42" s="237"/>
    </row>
  </sheetData>
  <mergeCells count="12">
    <mergeCell ref="A1:K1"/>
    <mergeCell ref="A4:K4"/>
    <mergeCell ref="A3:K3"/>
    <mergeCell ref="A2:K2"/>
    <mergeCell ref="A17:K17"/>
    <mergeCell ref="L17:V17"/>
    <mergeCell ref="A42:I42"/>
    <mergeCell ref="A41:K41"/>
    <mergeCell ref="A13:J13"/>
    <mergeCell ref="A14:K14"/>
    <mergeCell ref="A16:K16"/>
    <mergeCell ref="A40:J40"/>
  </mergeCells>
  <conditionalFormatting sqref="A6:K10 A11:B11 D11 F11 H11 J11:K11">
    <cfRule type="expression" dxfId="997" priority="10">
      <formula>IF($A6="Total",1,0)</formula>
    </cfRule>
  </conditionalFormatting>
  <conditionalFormatting sqref="C11">
    <cfRule type="expression" dxfId="996" priority="4">
      <formula>IF($A11="Total",1,0)</formula>
    </cfRule>
  </conditionalFormatting>
  <conditionalFormatting sqref="E11">
    <cfRule type="expression" dxfId="995" priority="3">
      <formula>IF($A11="Total",1,0)</formula>
    </cfRule>
  </conditionalFormatting>
  <conditionalFormatting sqref="G11">
    <cfRule type="expression" dxfId="994" priority="2">
      <formula>IF($A11="Total",1,0)</formula>
    </cfRule>
  </conditionalFormatting>
  <conditionalFormatting sqref="I11">
    <cfRule type="expression" dxfId="993" priority="1">
      <formula>IF($A11="Total",1,0)</formula>
    </cfRule>
  </conditionalFormatting>
  <pageMargins left="0.25" right="0.25" top="0.75" bottom="0.75" header="0.3" footer="0.3"/>
  <pageSetup paperSize="9" scale="79"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09"/>
  <sheetViews>
    <sheetView showGridLines="0" showRowColHeaders="0" zoomScaleNormal="100" workbookViewId="0">
      <selection sqref="A1:N1"/>
    </sheetView>
  </sheetViews>
  <sheetFormatPr defaultColWidth="8.7109375" defaultRowHeight="12.75" x14ac:dyDescent="0.2"/>
  <cols>
    <col min="1" max="1" width="7.28515625" style="2" customWidth="1"/>
    <col min="2" max="2" width="16.85546875" style="2" customWidth="1"/>
    <col min="3" max="3" width="18.42578125" style="2" customWidth="1"/>
    <col min="4" max="4" width="19.7109375" style="2" customWidth="1"/>
    <col min="5" max="5" width="19.42578125" style="2" customWidth="1"/>
    <col min="6" max="6" width="20.28515625" style="2" customWidth="1"/>
    <col min="7" max="7" width="14.140625" style="2" customWidth="1"/>
    <col min="8" max="8" width="16.42578125" style="2" customWidth="1"/>
    <col min="9" max="9" width="14.42578125" style="2" customWidth="1"/>
    <col min="10" max="10" width="15.140625" style="2" customWidth="1"/>
    <col min="11" max="11" width="13.85546875" style="2" customWidth="1"/>
    <col min="12" max="12" width="17.28515625" style="2" customWidth="1"/>
    <col min="13" max="13" width="10" style="2" customWidth="1"/>
    <col min="14" max="14" width="13.42578125" style="2" customWidth="1"/>
    <col min="15" max="16384" width="8.7109375" style="2"/>
  </cols>
  <sheetData>
    <row r="1" spans="1:14" ht="20.25" customHeight="1" x14ac:dyDescent="0.2">
      <c r="A1" s="216" t="s">
        <v>1005</v>
      </c>
      <c r="B1" s="218"/>
      <c r="C1" s="218"/>
      <c r="D1" s="218"/>
      <c r="E1" s="218"/>
      <c r="F1" s="242"/>
      <c r="G1" s="218"/>
      <c r="H1" s="242"/>
      <c r="I1" s="218"/>
      <c r="J1" s="242"/>
      <c r="K1" s="218"/>
      <c r="L1" s="242"/>
      <c r="M1" s="218"/>
      <c r="N1" s="218"/>
    </row>
    <row r="2" spans="1:14" ht="15.75" customHeight="1" x14ac:dyDescent="0.2">
      <c r="A2" s="217" t="s">
        <v>1004</v>
      </c>
      <c r="B2" s="217"/>
      <c r="C2" s="217"/>
      <c r="D2" s="217"/>
      <c r="E2" s="217"/>
      <c r="F2" s="217"/>
      <c r="G2" s="217"/>
      <c r="H2" s="217"/>
      <c r="I2" s="217"/>
      <c r="J2" s="217"/>
      <c r="K2" s="217"/>
      <c r="L2" s="217"/>
      <c r="M2" s="217"/>
      <c r="N2" s="217"/>
    </row>
    <row r="3" spans="1:14" ht="28.5" customHeight="1" x14ac:dyDescent="0.2">
      <c r="A3" s="217" t="s">
        <v>1055</v>
      </c>
      <c r="B3" s="217"/>
      <c r="C3" s="217"/>
      <c r="D3" s="217"/>
      <c r="E3" s="217"/>
      <c r="F3" s="217"/>
      <c r="G3" s="217"/>
      <c r="H3" s="99"/>
      <c r="I3" s="99"/>
      <c r="J3" s="99"/>
      <c r="K3" s="99"/>
      <c r="L3" s="99"/>
      <c r="M3" s="99"/>
      <c r="N3" s="46"/>
    </row>
    <row r="4" spans="1:14" ht="42.75" customHeight="1" x14ac:dyDescent="0.2">
      <c r="A4" s="235" t="s">
        <v>1056</v>
      </c>
      <c r="B4" s="235"/>
      <c r="C4" s="235"/>
      <c r="D4" s="235"/>
      <c r="E4" s="235"/>
      <c r="F4" s="235"/>
      <c r="G4" s="235"/>
      <c r="H4" s="99"/>
      <c r="I4" s="99"/>
      <c r="J4" s="99"/>
      <c r="K4" s="99"/>
      <c r="L4" s="99"/>
      <c r="M4" s="99"/>
      <c r="N4" s="46"/>
    </row>
    <row r="5" spans="1:14" ht="29.25" customHeight="1" x14ac:dyDescent="0.2">
      <c r="A5" s="39" t="s">
        <v>98</v>
      </c>
      <c r="B5" s="39" t="s">
        <v>99</v>
      </c>
      <c r="C5" s="39" t="s">
        <v>746</v>
      </c>
      <c r="D5" s="39" t="s">
        <v>752</v>
      </c>
      <c r="E5" s="39" t="s">
        <v>749</v>
      </c>
      <c r="F5" s="39" t="s">
        <v>753</v>
      </c>
      <c r="G5" s="39" t="s">
        <v>748</v>
      </c>
      <c r="H5" s="39" t="s">
        <v>754</v>
      </c>
      <c r="I5" s="39" t="s">
        <v>751</v>
      </c>
      <c r="J5" s="39" t="s">
        <v>755</v>
      </c>
      <c r="K5" s="39" t="s">
        <v>7</v>
      </c>
      <c r="L5" s="39" t="s">
        <v>8</v>
      </c>
      <c r="M5" s="39" t="s">
        <v>9</v>
      </c>
      <c r="N5" s="39" t="s">
        <v>10</v>
      </c>
    </row>
    <row r="6" spans="1:14" x14ac:dyDescent="0.2">
      <c r="A6" s="3" t="s">
        <v>108</v>
      </c>
      <c r="B6" s="121" t="s">
        <v>109</v>
      </c>
      <c r="C6" s="105">
        <v>156</v>
      </c>
      <c r="D6" s="95" t="s">
        <v>247</v>
      </c>
      <c r="E6" s="105">
        <v>47</v>
      </c>
      <c r="F6" s="95" t="s">
        <v>648</v>
      </c>
      <c r="G6" s="105">
        <v>58</v>
      </c>
      <c r="H6" s="95" t="s">
        <v>552</v>
      </c>
      <c r="I6" s="105">
        <v>354</v>
      </c>
      <c r="J6" s="95" t="s">
        <v>732</v>
      </c>
      <c r="K6" s="190"/>
      <c r="L6" s="191"/>
      <c r="M6" s="122">
        <v>615</v>
      </c>
      <c r="N6" s="123" t="s">
        <v>114</v>
      </c>
    </row>
    <row r="7" spans="1:14" x14ac:dyDescent="0.2">
      <c r="A7" s="3" t="s">
        <v>108</v>
      </c>
      <c r="B7" s="121" t="s">
        <v>115</v>
      </c>
      <c r="C7" s="117">
        <v>154</v>
      </c>
      <c r="D7" s="118" t="s">
        <v>75</v>
      </c>
      <c r="E7" s="117">
        <v>18</v>
      </c>
      <c r="F7" s="118" t="s">
        <v>175</v>
      </c>
      <c r="G7" s="117">
        <v>6</v>
      </c>
      <c r="H7" s="118" t="s">
        <v>439</v>
      </c>
      <c r="I7" s="117">
        <v>315</v>
      </c>
      <c r="J7" s="118" t="s">
        <v>655</v>
      </c>
      <c r="K7" s="185"/>
      <c r="L7" s="186"/>
      <c r="M7" s="124">
        <v>493</v>
      </c>
      <c r="N7" s="125" t="s">
        <v>55</v>
      </c>
    </row>
    <row r="8" spans="1:14" x14ac:dyDescent="0.2">
      <c r="A8" s="3" t="s">
        <v>108</v>
      </c>
      <c r="B8" s="121" t="s">
        <v>120</v>
      </c>
      <c r="C8" s="117">
        <v>76</v>
      </c>
      <c r="D8" s="118" t="s">
        <v>214</v>
      </c>
      <c r="E8" s="117">
        <v>65</v>
      </c>
      <c r="F8" s="118" t="s">
        <v>139</v>
      </c>
      <c r="G8" s="117">
        <v>11</v>
      </c>
      <c r="H8" s="118" t="s">
        <v>219</v>
      </c>
      <c r="I8" s="117">
        <v>427</v>
      </c>
      <c r="J8" s="118" t="s">
        <v>553</v>
      </c>
      <c r="K8" s="185"/>
      <c r="L8" s="186"/>
      <c r="M8" s="124">
        <v>579</v>
      </c>
      <c r="N8" s="125" t="s">
        <v>38</v>
      </c>
    </row>
    <row r="9" spans="1:14" x14ac:dyDescent="0.2">
      <c r="A9" s="3" t="s">
        <v>108</v>
      </c>
      <c r="B9" s="121" t="s">
        <v>125</v>
      </c>
      <c r="C9" s="117">
        <v>190</v>
      </c>
      <c r="D9" s="118" t="s">
        <v>200</v>
      </c>
      <c r="E9" s="117">
        <v>58</v>
      </c>
      <c r="F9" s="118" t="s">
        <v>84</v>
      </c>
      <c r="G9" s="117">
        <v>195</v>
      </c>
      <c r="H9" s="118" t="s">
        <v>154</v>
      </c>
      <c r="I9" s="117">
        <v>508</v>
      </c>
      <c r="J9" s="118" t="s">
        <v>724</v>
      </c>
      <c r="K9" s="185"/>
      <c r="L9" s="186"/>
      <c r="M9" s="124">
        <v>951</v>
      </c>
      <c r="N9" s="125" t="s">
        <v>130</v>
      </c>
    </row>
    <row r="10" spans="1:14" x14ac:dyDescent="0.2">
      <c r="A10" s="3" t="s">
        <v>108</v>
      </c>
      <c r="B10" s="121" t="s">
        <v>131</v>
      </c>
      <c r="C10" s="117">
        <v>526</v>
      </c>
      <c r="D10" s="118" t="s">
        <v>542</v>
      </c>
      <c r="E10" s="117">
        <v>10</v>
      </c>
      <c r="F10" s="118" t="s">
        <v>336</v>
      </c>
      <c r="G10" s="117">
        <v>70</v>
      </c>
      <c r="H10" s="118" t="s">
        <v>598</v>
      </c>
      <c r="I10" s="117">
        <v>158</v>
      </c>
      <c r="J10" s="118" t="s">
        <v>409</v>
      </c>
      <c r="K10" s="185"/>
      <c r="L10" s="186"/>
      <c r="M10" s="124">
        <v>764</v>
      </c>
      <c r="N10" s="125" t="s">
        <v>135</v>
      </c>
    </row>
    <row r="11" spans="1:14" x14ac:dyDescent="0.2">
      <c r="A11" s="3" t="s">
        <v>108</v>
      </c>
      <c r="B11" s="121" t="s">
        <v>136</v>
      </c>
      <c r="C11" s="117">
        <v>417</v>
      </c>
      <c r="D11" s="118" t="s">
        <v>246</v>
      </c>
      <c r="E11" s="117">
        <v>53</v>
      </c>
      <c r="F11" s="118" t="s">
        <v>184</v>
      </c>
      <c r="G11" s="117">
        <v>70</v>
      </c>
      <c r="H11" s="118" t="s">
        <v>450</v>
      </c>
      <c r="I11" s="117">
        <v>545</v>
      </c>
      <c r="J11" s="118" t="s">
        <v>580</v>
      </c>
      <c r="K11" s="185"/>
      <c r="L11" s="186"/>
      <c r="M11" s="124">
        <v>1085</v>
      </c>
      <c r="N11" s="125" t="s">
        <v>520</v>
      </c>
    </row>
    <row r="12" spans="1:14" x14ac:dyDescent="0.2">
      <c r="A12" s="3" t="s">
        <v>108</v>
      </c>
      <c r="B12" s="121" t="s">
        <v>143</v>
      </c>
      <c r="C12" s="117">
        <v>120</v>
      </c>
      <c r="D12" s="118" t="s">
        <v>484</v>
      </c>
      <c r="E12" s="117">
        <v>53</v>
      </c>
      <c r="F12" s="118" t="s">
        <v>251</v>
      </c>
      <c r="G12" s="117">
        <v>41</v>
      </c>
      <c r="H12" s="118" t="s">
        <v>546</v>
      </c>
      <c r="I12" s="117">
        <v>283</v>
      </c>
      <c r="J12" s="118" t="s">
        <v>757</v>
      </c>
      <c r="K12" s="185"/>
      <c r="L12" s="186"/>
      <c r="M12" s="124">
        <v>497</v>
      </c>
      <c r="N12" s="125" t="s">
        <v>55</v>
      </c>
    </row>
    <row r="13" spans="1:14" x14ac:dyDescent="0.2">
      <c r="A13" s="3" t="s">
        <v>108</v>
      </c>
      <c r="B13" s="121" t="s">
        <v>147</v>
      </c>
      <c r="C13" s="117">
        <v>373</v>
      </c>
      <c r="D13" s="118" t="s">
        <v>723</v>
      </c>
      <c r="E13" s="117">
        <v>55</v>
      </c>
      <c r="F13" s="118" t="s">
        <v>504</v>
      </c>
      <c r="G13" s="117">
        <v>15</v>
      </c>
      <c r="H13" s="118" t="s">
        <v>385</v>
      </c>
      <c r="I13" s="117">
        <v>268</v>
      </c>
      <c r="J13" s="118" t="s">
        <v>758</v>
      </c>
      <c r="K13" s="185"/>
      <c r="L13" s="186"/>
      <c r="M13" s="124">
        <v>711</v>
      </c>
      <c r="N13" s="125" t="s">
        <v>92</v>
      </c>
    </row>
    <row r="14" spans="1:14" x14ac:dyDescent="0.2">
      <c r="A14" s="3" t="s">
        <v>108</v>
      </c>
      <c r="B14" s="121" t="s">
        <v>152</v>
      </c>
      <c r="C14" s="117">
        <v>175</v>
      </c>
      <c r="D14" s="118" t="s">
        <v>733</v>
      </c>
      <c r="E14" s="117">
        <v>5</v>
      </c>
      <c r="F14" s="118" t="s">
        <v>457</v>
      </c>
      <c r="G14" s="117">
        <v>43</v>
      </c>
      <c r="H14" s="118" t="s">
        <v>169</v>
      </c>
      <c r="I14" s="117">
        <v>69</v>
      </c>
      <c r="J14" s="118" t="s">
        <v>453</v>
      </c>
      <c r="K14" s="185"/>
      <c r="L14" s="186"/>
      <c r="M14" s="124">
        <v>292</v>
      </c>
      <c r="N14" s="125" t="s">
        <v>157</v>
      </c>
    </row>
    <row r="15" spans="1:14" x14ac:dyDescent="0.2">
      <c r="A15" s="3" t="s">
        <v>108</v>
      </c>
      <c r="B15" s="121" t="s">
        <v>158</v>
      </c>
      <c r="C15" s="117">
        <v>155</v>
      </c>
      <c r="D15" s="118" t="s">
        <v>222</v>
      </c>
      <c r="E15" s="117">
        <v>67</v>
      </c>
      <c r="F15" s="118" t="s">
        <v>640</v>
      </c>
      <c r="G15" s="117">
        <v>31</v>
      </c>
      <c r="H15" s="118" t="s">
        <v>130</v>
      </c>
      <c r="I15" s="117">
        <v>393</v>
      </c>
      <c r="J15" s="118" t="s">
        <v>759</v>
      </c>
      <c r="K15" s="185"/>
      <c r="L15" s="186"/>
      <c r="M15" s="124">
        <v>646</v>
      </c>
      <c r="N15" s="125" t="s">
        <v>97</v>
      </c>
    </row>
    <row r="16" spans="1:14" x14ac:dyDescent="0.2">
      <c r="A16" s="3" t="s">
        <v>108</v>
      </c>
      <c r="B16" s="121" t="s">
        <v>162</v>
      </c>
      <c r="C16" s="117">
        <v>23</v>
      </c>
      <c r="D16" s="118" t="s">
        <v>441</v>
      </c>
      <c r="E16" s="117">
        <v>17</v>
      </c>
      <c r="F16" s="118" t="s">
        <v>414</v>
      </c>
      <c r="G16" s="117">
        <v>6</v>
      </c>
      <c r="H16" s="118" t="s">
        <v>232</v>
      </c>
      <c r="I16" s="117">
        <v>248</v>
      </c>
      <c r="J16" s="118" t="s">
        <v>760</v>
      </c>
      <c r="K16" s="185"/>
      <c r="L16" s="186"/>
      <c r="M16" s="124">
        <v>294</v>
      </c>
      <c r="N16" s="125" t="s">
        <v>157</v>
      </c>
    </row>
    <row r="17" spans="1:16" x14ac:dyDescent="0.2">
      <c r="A17" s="3" t="s">
        <v>108</v>
      </c>
      <c r="B17" s="121" t="s">
        <v>166</v>
      </c>
      <c r="C17" s="117">
        <v>146</v>
      </c>
      <c r="D17" s="118" t="s">
        <v>287</v>
      </c>
      <c r="E17" s="117">
        <v>32</v>
      </c>
      <c r="F17" s="118" t="s">
        <v>26</v>
      </c>
      <c r="G17" s="117">
        <v>31</v>
      </c>
      <c r="H17" s="118" t="s">
        <v>472</v>
      </c>
      <c r="I17" s="117">
        <v>413</v>
      </c>
      <c r="J17" s="118" t="s">
        <v>761</v>
      </c>
      <c r="K17" s="185"/>
      <c r="L17" s="186"/>
      <c r="M17" s="124">
        <v>625</v>
      </c>
      <c r="N17" s="125" t="s">
        <v>114</v>
      </c>
    </row>
    <row r="18" spans="1:16" x14ac:dyDescent="0.2">
      <c r="A18" s="3" t="s">
        <v>108</v>
      </c>
      <c r="B18" s="121" t="s">
        <v>170</v>
      </c>
      <c r="C18" s="117">
        <v>322</v>
      </c>
      <c r="D18" s="118" t="s">
        <v>762</v>
      </c>
      <c r="E18" s="117">
        <v>20</v>
      </c>
      <c r="F18" s="118" t="s">
        <v>263</v>
      </c>
      <c r="G18" s="117">
        <v>13</v>
      </c>
      <c r="H18" s="118" t="s">
        <v>462</v>
      </c>
      <c r="I18" s="117">
        <v>378</v>
      </c>
      <c r="J18" s="118" t="s">
        <v>565</v>
      </c>
      <c r="K18" s="185"/>
      <c r="L18" s="186"/>
      <c r="M18" s="124">
        <v>733</v>
      </c>
      <c r="N18" s="125" t="s">
        <v>175</v>
      </c>
    </row>
    <row r="19" spans="1:16" x14ac:dyDescent="0.2">
      <c r="A19" s="3" t="s">
        <v>108</v>
      </c>
      <c r="B19" s="121" t="s">
        <v>176</v>
      </c>
      <c r="C19" s="117">
        <v>276</v>
      </c>
      <c r="D19" s="118" t="s">
        <v>318</v>
      </c>
      <c r="E19" s="117">
        <v>3</v>
      </c>
      <c r="F19" s="118" t="s">
        <v>340</v>
      </c>
      <c r="G19" s="117">
        <v>30</v>
      </c>
      <c r="H19" s="118" t="s">
        <v>26</v>
      </c>
      <c r="I19" s="117">
        <v>274</v>
      </c>
      <c r="J19" s="118" t="s">
        <v>286</v>
      </c>
      <c r="K19" s="185"/>
      <c r="L19" s="186"/>
      <c r="M19" s="124">
        <v>583</v>
      </c>
      <c r="N19" s="125" t="s">
        <v>38</v>
      </c>
    </row>
    <row r="20" spans="1:16" x14ac:dyDescent="0.2">
      <c r="A20" s="3" t="s">
        <v>108</v>
      </c>
      <c r="B20" s="121" t="s">
        <v>180</v>
      </c>
      <c r="C20" s="117">
        <v>428</v>
      </c>
      <c r="D20" s="118" t="s">
        <v>15</v>
      </c>
      <c r="E20" s="117">
        <v>20</v>
      </c>
      <c r="F20" s="118" t="s">
        <v>232</v>
      </c>
      <c r="G20" s="117">
        <v>23</v>
      </c>
      <c r="H20" s="118" t="s">
        <v>427</v>
      </c>
      <c r="I20" s="117">
        <v>514</v>
      </c>
      <c r="J20" s="118" t="s">
        <v>533</v>
      </c>
      <c r="K20" s="185"/>
      <c r="L20" s="186"/>
      <c r="M20" s="124">
        <v>985</v>
      </c>
      <c r="N20" s="125" t="s">
        <v>472</v>
      </c>
    </row>
    <row r="21" spans="1:16" x14ac:dyDescent="0.2">
      <c r="A21" s="3" t="s">
        <v>108</v>
      </c>
      <c r="B21" s="121" t="s">
        <v>185</v>
      </c>
      <c r="C21" s="117">
        <v>193</v>
      </c>
      <c r="D21" s="118" t="s">
        <v>149</v>
      </c>
      <c r="E21" s="117">
        <v>60</v>
      </c>
      <c r="F21" s="118" t="s">
        <v>546</v>
      </c>
      <c r="G21" s="117">
        <v>22</v>
      </c>
      <c r="H21" s="118" t="s">
        <v>359</v>
      </c>
      <c r="I21" s="117">
        <v>457</v>
      </c>
      <c r="J21" s="118" t="s">
        <v>763</v>
      </c>
      <c r="K21" s="185"/>
      <c r="L21" s="186"/>
      <c r="M21" s="124">
        <v>732</v>
      </c>
      <c r="N21" s="125" t="s">
        <v>175</v>
      </c>
    </row>
    <row r="22" spans="1:16" x14ac:dyDescent="0.2">
      <c r="A22" s="3" t="s">
        <v>108</v>
      </c>
      <c r="B22" s="121" t="s">
        <v>190</v>
      </c>
      <c r="C22" s="117">
        <v>362</v>
      </c>
      <c r="D22" s="118" t="s">
        <v>335</v>
      </c>
      <c r="E22" s="117">
        <v>37</v>
      </c>
      <c r="F22" s="118" t="s">
        <v>30</v>
      </c>
      <c r="G22" s="117">
        <v>25</v>
      </c>
      <c r="H22" s="118" t="s">
        <v>263</v>
      </c>
      <c r="I22" s="117">
        <v>492</v>
      </c>
      <c r="J22" s="118" t="s">
        <v>17</v>
      </c>
      <c r="K22" s="185"/>
      <c r="L22" s="186"/>
      <c r="M22" s="124">
        <v>916</v>
      </c>
      <c r="N22" s="125" t="s">
        <v>193</v>
      </c>
    </row>
    <row r="23" spans="1:16" x14ac:dyDescent="0.2">
      <c r="A23" s="3" t="s">
        <v>108</v>
      </c>
      <c r="B23" s="121" t="s">
        <v>194</v>
      </c>
      <c r="C23" s="117">
        <v>27</v>
      </c>
      <c r="D23" s="118" t="s">
        <v>598</v>
      </c>
      <c r="E23" s="117">
        <v>18</v>
      </c>
      <c r="F23" s="118" t="s">
        <v>84</v>
      </c>
      <c r="G23" s="117">
        <v>11</v>
      </c>
      <c r="H23" s="118" t="s">
        <v>175</v>
      </c>
      <c r="I23" s="117">
        <v>238</v>
      </c>
      <c r="J23" s="118" t="s">
        <v>764</v>
      </c>
      <c r="K23" s="185"/>
      <c r="L23" s="186"/>
      <c r="M23" s="124">
        <v>294</v>
      </c>
      <c r="N23" s="125" t="s">
        <v>157</v>
      </c>
    </row>
    <row r="24" spans="1:16" x14ac:dyDescent="0.2">
      <c r="A24" s="3" t="s">
        <v>108</v>
      </c>
      <c r="B24" s="121" t="s">
        <v>198</v>
      </c>
      <c r="C24" s="117">
        <v>162</v>
      </c>
      <c r="D24" s="118" t="s">
        <v>399</v>
      </c>
      <c r="E24" s="117">
        <v>38</v>
      </c>
      <c r="F24" s="118" t="s">
        <v>22</v>
      </c>
      <c r="G24" s="117">
        <v>11</v>
      </c>
      <c r="H24" s="118" t="s">
        <v>462</v>
      </c>
      <c r="I24" s="117">
        <v>400</v>
      </c>
      <c r="J24" s="118" t="s">
        <v>321</v>
      </c>
      <c r="K24" s="185"/>
      <c r="L24" s="186"/>
      <c r="M24" s="124">
        <v>611</v>
      </c>
      <c r="N24" s="125" t="s">
        <v>114</v>
      </c>
    </row>
    <row r="25" spans="1:16" x14ac:dyDescent="0.2">
      <c r="A25" s="3" t="s">
        <v>108</v>
      </c>
      <c r="B25" s="121" t="s">
        <v>202</v>
      </c>
      <c r="C25" s="117">
        <v>24</v>
      </c>
      <c r="D25" s="118" t="s">
        <v>218</v>
      </c>
      <c r="E25" s="117">
        <v>8</v>
      </c>
      <c r="F25" s="118" t="s">
        <v>55</v>
      </c>
      <c r="G25" s="185"/>
      <c r="H25" s="186"/>
      <c r="I25" s="117">
        <v>285</v>
      </c>
      <c r="J25" s="118" t="s">
        <v>765</v>
      </c>
      <c r="K25" s="185"/>
      <c r="L25" s="186"/>
      <c r="M25" s="124">
        <v>319</v>
      </c>
      <c r="N25" s="125" t="s">
        <v>207</v>
      </c>
      <c r="P25" s="106"/>
    </row>
    <row r="26" spans="1:16" x14ac:dyDescent="0.2">
      <c r="A26" s="3" t="s">
        <v>108</v>
      </c>
      <c r="B26" s="121" t="s">
        <v>208</v>
      </c>
      <c r="C26" s="117">
        <v>422</v>
      </c>
      <c r="D26" s="118" t="s">
        <v>75</v>
      </c>
      <c r="E26" s="117">
        <v>123</v>
      </c>
      <c r="F26" s="118" t="s">
        <v>458</v>
      </c>
      <c r="G26" s="117">
        <v>55</v>
      </c>
      <c r="H26" s="118" t="s">
        <v>447</v>
      </c>
      <c r="I26" s="117">
        <v>753</v>
      </c>
      <c r="J26" s="118" t="s">
        <v>742</v>
      </c>
      <c r="K26" s="185"/>
      <c r="L26" s="186"/>
      <c r="M26" s="124">
        <v>1353</v>
      </c>
      <c r="N26" s="125" t="s">
        <v>211</v>
      </c>
    </row>
    <row r="27" spans="1:16" x14ac:dyDescent="0.2">
      <c r="A27" s="3" t="s">
        <v>108</v>
      </c>
      <c r="B27" s="121" t="s">
        <v>212</v>
      </c>
      <c r="C27" s="117">
        <v>296</v>
      </c>
      <c r="D27" s="118" t="s">
        <v>503</v>
      </c>
      <c r="E27" s="117">
        <v>39</v>
      </c>
      <c r="F27" s="118" t="s">
        <v>141</v>
      </c>
      <c r="G27" s="117">
        <v>8</v>
      </c>
      <c r="H27" s="118" t="s">
        <v>395</v>
      </c>
      <c r="I27" s="117">
        <v>381</v>
      </c>
      <c r="J27" s="118" t="s">
        <v>277</v>
      </c>
      <c r="K27" s="185"/>
      <c r="L27" s="186"/>
      <c r="M27" s="124">
        <v>724</v>
      </c>
      <c r="N27" s="125" t="s">
        <v>92</v>
      </c>
    </row>
    <row r="28" spans="1:16" x14ac:dyDescent="0.2">
      <c r="A28" s="3" t="s">
        <v>108</v>
      </c>
      <c r="B28" s="121" t="s">
        <v>216</v>
      </c>
      <c r="C28" s="117">
        <v>193</v>
      </c>
      <c r="D28" s="118" t="s">
        <v>726</v>
      </c>
      <c r="E28" s="117">
        <v>0</v>
      </c>
      <c r="F28" s="118" t="s">
        <v>14</v>
      </c>
      <c r="G28" s="117">
        <v>79</v>
      </c>
      <c r="H28" s="118" t="s">
        <v>463</v>
      </c>
      <c r="I28" s="117">
        <v>116</v>
      </c>
      <c r="J28" s="118" t="s">
        <v>110</v>
      </c>
      <c r="K28" s="185"/>
      <c r="L28" s="186"/>
      <c r="M28" s="124">
        <v>388</v>
      </c>
      <c r="N28" s="125" t="s">
        <v>232</v>
      </c>
    </row>
    <row r="29" spans="1:16" x14ac:dyDescent="0.2">
      <c r="A29" s="3" t="s">
        <v>108</v>
      </c>
      <c r="B29" s="121" t="s">
        <v>220</v>
      </c>
      <c r="C29" s="117">
        <v>80</v>
      </c>
      <c r="D29" s="118" t="s">
        <v>262</v>
      </c>
      <c r="E29" s="117">
        <v>18</v>
      </c>
      <c r="F29" s="118" t="s">
        <v>184</v>
      </c>
      <c r="G29" s="117">
        <v>30</v>
      </c>
      <c r="H29" s="118" t="s">
        <v>578</v>
      </c>
      <c r="I29" s="117">
        <v>243</v>
      </c>
      <c r="J29" s="118" t="s">
        <v>321</v>
      </c>
      <c r="K29" s="185"/>
      <c r="L29" s="186"/>
      <c r="M29" s="124">
        <v>371</v>
      </c>
      <c r="N29" s="125" t="s">
        <v>219</v>
      </c>
    </row>
    <row r="30" spans="1:16" x14ac:dyDescent="0.2">
      <c r="A30" s="3" t="s">
        <v>108</v>
      </c>
      <c r="B30" s="121" t="s">
        <v>224</v>
      </c>
      <c r="C30" s="117">
        <v>146</v>
      </c>
      <c r="D30" s="118" t="s">
        <v>187</v>
      </c>
      <c r="E30" s="117">
        <v>35</v>
      </c>
      <c r="F30" s="118" t="s">
        <v>563</v>
      </c>
      <c r="G30" s="117">
        <v>19</v>
      </c>
      <c r="H30" s="118" t="s">
        <v>135</v>
      </c>
      <c r="I30" s="117">
        <v>294</v>
      </c>
      <c r="J30" s="118" t="s">
        <v>785</v>
      </c>
      <c r="K30" s="185"/>
      <c r="L30" s="186"/>
      <c r="M30" s="124">
        <v>494</v>
      </c>
      <c r="N30" s="125" t="s">
        <v>55</v>
      </c>
    </row>
    <row r="31" spans="1:16" x14ac:dyDescent="0.2">
      <c r="A31" s="3" t="s">
        <v>108</v>
      </c>
      <c r="B31" s="121" t="s">
        <v>228</v>
      </c>
      <c r="C31" s="117">
        <v>41</v>
      </c>
      <c r="D31" s="118" t="s">
        <v>140</v>
      </c>
      <c r="E31" s="117">
        <v>26</v>
      </c>
      <c r="F31" s="118" t="s">
        <v>382</v>
      </c>
      <c r="G31" s="117">
        <v>5</v>
      </c>
      <c r="H31" s="118" t="s">
        <v>439</v>
      </c>
      <c r="I31" s="117">
        <v>335</v>
      </c>
      <c r="J31" s="118" t="s">
        <v>766</v>
      </c>
      <c r="K31" s="185"/>
      <c r="L31" s="186"/>
      <c r="M31" s="124">
        <v>407</v>
      </c>
      <c r="N31" s="125" t="s">
        <v>232</v>
      </c>
    </row>
    <row r="32" spans="1:16" x14ac:dyDescent="0.2">
      <c r="A32" s="3" t="s">
        <v>108</v>
      </c>
      <c r="B32" s="121" t="s">
        <v>233</v>
      </c>
      <c r="C32" s="117">
        <v>405</v>
      </c>
      <c r="D32" s="118" t="s">
        <v>290</v>
      </c>
      <c r="E32" s="117">
        <v>46</v>
      </c>
      <c r="F32" s="118" t="s">
        <v>26</v>
      </c>
      <c r="G32" s="117">
        <v>40</v>
      </c>
      <c r="H32" s="118" t="s">
        <v>236</v>
      </c>
      <c r="I32" s="117">
        <v>405</v>
      </c>
      <c r="J32" s="118" t="s">
        <v>290</v>
      </c>
      <c r="K32" s="185"/>
      <c r="L32" s="186"/>
      <c r="M32" s="124">
        <v>896</v>
      </c>
      <c r="N32" s="125" t="s">
        <v>236</v>
      </c>
    </row>
    <row r="33" spans="1:16" x14ac:dyDescent="0.2">
      <c r="A33" s="3" t="s">
        <v>108</v>
      </c>
      <c r="B33" s="121" t="s">
        <v>237</v>
      </c>
      <c r="C33" s="117">
        <v>148</v>
      </c>
      <c r="D33" s="118" t="s">
        <v>265</v>
      </c>
      <c r="E33" s="117">
        <v>41</v>
      </c>
      <c r="F33" s="118" t="s">
        <v>80</v>
      </c>
      <c r="G33" s="117">
        <v>18</v>
      </c>
      <c r="H33" s="118" t="s">
        <v>425</v>
      </c>
      <c r="I33" s="117">
        <v>315</v>
      </c>
      <c r="J33" s="118" t="s">
        <v>73</v>
      </c>
      <c r="K33" s="185"/>
      <c r="L33" s="186"/>
      <c r="M33" s="124">
        <v>522</v>
      </c>
      <c r="N33" s="125" t="s">
        <v>241</v>
      </c>
    </row>
    <row r="34" spans="1:16" x14ac:dyDescent="0.2">
      <c r="A34" s="3" t="s">
        <v>108</v>
      </c>
      <c r="B34" s="121" t="s">
        <v>242</v>
      </c>
      <c r="C34" s="117">
        <v>396</v>
      </c>
      <c r="D34" s="118" t="s">
        <v>747</v>
      </c>
      <c r="E34" s="117">
        <v>51</v>
      </c>
      <c r="F34" s="118" t="s">
        <v>472</v>
      </c>
      <c r="G34" s="117">
        <v>53</v>
      </c>
      <c r="H34" s="118" t="s">
        <v>626</v>
      </c>
      <c r="I34" s="117">
        <v>526</v>
      </c>
      <c r="J34" s="118" t="s">
        <v>562</v>
      </c>
      <c r="K34" s="185"/>
      <c r="L34" s="186"/>
      <c r="M34" s="124">
        <v>1026</v>
      </c>
      <c r="N34" s="125" t="s">
        <v>626</v>
      </c>
    </row>
    <row r="35" spans="1:16" x14ac:dyDescent="0.2">
      <c r="A35" s="3" t="s">
        <v>108</v>
      </c>
      <c r="B35" s="121" t="s">
        <v>245</v>
      </c>
      <c r="C35" s="117">
        <v>109</v>
      </c>
      <c r="D35" s="118" t="s">
        <v>132</v>
      </c>
      <c r="E35" s="117">
        <v>17</v>
      </c>
      <c r="F35" s="118" t="s">
        <v>422</v>
      </c>
      <c r="G35" s="117">
        <v>7</v>
      </c>
      <c r="H35" s="118" t="s">
        <v>207</v>
      </c>
      <c r="I35" s="117">
        <v>304</v>
      </c>
      <c r="J35" s="118" t="s">
        <v>548</v>
      </c>
      <c r="K35" s="185"/>
      <c r="L35" s="186"/>
      <c r="M35" s="124">
        <v>437</v>
      </c>
      <c r="N35" s="125" t="s">
        <v>50</v>
      </c>
    </row>
    <row r="36" spans="1:16" x14ac:dyDescent="0.2">
      <c r="A36" s="3" t="s">
        <v>108</v>
      </c>
      <c r="B36" s="121" t="s">
        <v>250</v>
      </c>
      <c r="C36" s="117">
        <v>156</v>
      </c>
      <c r="D36" s="118" t="s">
        <v>356</v>
      </c>
      <c r="E36" s="185"/>
      <c r="F36" s="186"/>
      <c r="G36" s="117">
        <v>266</v>
      </c>
      <c r="H36" s="118" t="s">
        <v>707</v>
      </c>
      <c r="I36" s="117">
        <v>15</v>
      </c>
      <c r="J36" s="118" t="s">
        <v>425</v>
      </c>
      <c r="K36" s="185"/>
      <c r="L36" s="186"/>
      <c r="M36" s="124">
        <v>438</v>
      </c>
      <c r="N36" s="125" t="s">
        <v>50</v>
      </c>
      <c r="P36" s="106"/>
    </row>
    <row r="37" spans="1:16" x14ac:dyDescent="0.2">
      <c r="A37" s="3" t="s">
        <v>108</v>
      </c>
      <c r="B37" s="121" t="s">
        <v>254</v>
      </c>
      <c r="C37" s="119">
        <v>58</v>
      </c>
      <c r="D37" s="120" t="s">
        <v>935</v>
      </c>
      <c r="E37" s="119">
        <v>3</v>
      </c>
      <c r="F37" s="120" t="s">
        <v>425</v>
      </c>
      <c r="G37" s="119">
        <v>11</v>
      </c>
      <c r="H37" s="120" t="s">
        <v>541</v>
      </c>
      <c r="I37" s="119">
        <v>15</v>
      </c>
      <c r="J37" s="120" t="s">
        <v>119</v>
      </c>
      <c r="K37" s="192"/>
      <c r="L37" s="193"/>
      <c r="M37" s="126">
        <v>88</v>
      </c>
      <c r="N37" s="127" t="s">
        <v>398</v>
      </c>
    </row>
    <row r="38" spans="1:16" x14ac:dyDescent="0.2">
      <c r="A38" s="3" t="s">
        <v>108</v>
      </c>
      <c r="B38" s="121" t="s">
        <v>9</v>
      </c>
      <c r="C38" s="105">
        <f>SUBTOTAL(109,C6:C37)</f>
        <v>6755</v>
      </c>
      <c r="D38" s="95" t="str">
        <f>CONCATENATE("(",FIXED(_tbl13[[#This Row],[Planned - following surgery]]/_tbl13[[#This Row],[Total]]*100,1),")")</f>
        <v>(34.0)</v>
      </c>
      <c r="E38" s="105">
        <f>SUBTOTAL(109,E6:E37)</f>
        <v>1083</v>
      </c>
      <c r="F38" s="95" t="str">
        <f>CONCATENATE("(",FIXED(_tbl13[[#This Row],[Unplanned - following surgery]]/_tbl13[[#This Row],[Total]]*100,1),")")</f>
        <v>(5.5)</v>
      </c>
      <c r="G38" s="105">
        <f>SUBTOTAL(109,G6:G37)</f>
        <v>1303</v>
      </c>
      <c r="H38" s="95" t="str">
        <f>CONCATENATE("(",FIXED(_tbl13[[#This Row],[Planned - other]]/_tbl13[[#This Row],[Total]]*100,1),")")</f>
        <v>(6.6)</v>
      </c>
      <c r="I38" s="105">
        <f>SUBTOTAL(109,I6:I37)</f>
        <v>10721</v>
      </c>
      <c r="J38" s="95" t="str">
        <f>CONCATENATE("(",FIXED(_tbl13[[#This Row],[Unplanned - other]]/_tbl13[[#This Row],[Total]]*100,1),")")</f>
        <v>(54.0)</v>
      </c>
      <c r="K38" s="190"/>
      <c r="L38" s="191"/>
      <c r="M38" s="105">
        <f>SUBTOTAL(109,M6:M37)</f>
        <v>19869</v>
      </c>
      <c r="N38" s="95" t="str">
        <f>CONCATENATE("(",FIXED(_tbl13[[#This Row],[Total]]/$M$105*100,1),")")</f>
        <v>(32.9)</v>
      </c>
    </row>
    <row r="39" spans="1:16" x14ac:dyDescent="0.2">
      <c r="A39" s="3" t="s">
        <v>260</v>
      </c>
      <c r="B39" s="121" t="s">
        <v>109</v>
      </c>
      <c r="C39" s="105">
        <v>145</v>
      </c>
      <c r="D39" s="95" t="s">
        <v>355</v>
      </c>
      <c r="E39" s="105">
        <v>51</v>
      </c>
      <c r="F39" s="95" t="s">
        <v>133</v>
      </c>
      <c r="G39" s="105">
        <v>48</v>
      </c>
      <c r="H39" s="95" t="s">
        <v>322</v>
      </c>
      <c r="I39" s="105">
        <v>302</v>
      </c>
      <c r="J39" s="95" t="s">
        <v>330</v>
      </c>
      <c r="K39" s="190"/>
      <c r="L39" s="191"/>
      <c r="M39" s="122">
        <v>546</v>
      </c>
      <c r="N39" s="123" t="s">
        <v>263</v>
      </c>
    </row>
    <row r="40" spans="1:16" x14ac:dyDescent="0.2">
      <c r="A40" s="3" t="s">
        <v>260</v>
      </c>
      <c r="B40" s="121" t="s">
        <v>115</v>
      </c>
      <c r="C40" s="117">
        <v>172</v>
      </c>
      <c r="D40" s="118" t="s">
        <v>195</v>
      </c>
      <c r="E40" s="117">
        <v>19</v>
      </c>
      <c r="F40" s="118" t="s">
        <v>175</v>
      </c>
      <c r="G40" s="117">
        <v>4</v>
      </c>
      <c r="H40" s="118" t="s">
        <v>554</v>
      </c>
      <c r="I40" s="117">
        <v>315</v>
      </c>
      <c r="J40" s="118" t="s">
        <v>720</v>
      </c>
      <c r="K40" s="185"/>
      <c r="L40" s="186"/>
      <c r="M40" s="124">
        <v>510</v>
      </c>
      <c r="N40" s="125" t="s">
        <v>55</v>
      </c>
    </row>
    <row r="41" spans="1:16" x14ac:dyDescent="0.2">
      <c r="A41" s="3" t="s">
        <v>260</v>
      </c>
      <c r="B41" s="121" t="s">
        <v>120</v>
      </c>
      <c r="C41" s="117">
        <v>341</v>
      </c>
      <c r="D41" s="118" t="s">
        <v>324</v>
      </c>
      <c r="E41" s="117">
        <v>97</v>
      </c>
      <c r="F41" s="118" t="s">
        <v>575</v>
      </c>
      <c r="G41" s="117">
        <v>13</v>
      </c>
      <c r="H41" s="118" t="s">
        <v>395</v>
      </c>
      <c r="I41" s="117">
        <v>682</v>
      </c>
      <c r="J41" s="118" t="s">
        <v>769</v>
      </c>
      <c r="K41" s="185"/>
      <c r="L41" s="186"/>
      <c r="M41" s="124">
        <v>1133</v>
      </c>
      <c r="N41" s="125" t="s">
        <v>270</v>
      </c>
    </row>
    <row r="42" spans="1:16" x14ac:dyDescent="0.2">
      <c r="A42" s="3" t="s">
        <v>260</v>
      </c>
      <c r="B42" s="121" t="s">
        <v>125</v>
      </c>
      <c r="C42" s="117">
        <v>255</v>
      </c>
      <c r="D42" s="118" t="s">
        <v>436</v>
      </c>
      <c r="E42" s="117">
        <v>54</v>
      </c>
      <c r="F42" s="118" t="s">
        <v>472</v>
      </c>
      <c r="G42" s="117">
        <v>186</v>
      </c>
      <c r="H42" s="118" t="s">
        <v>358</v>
      </c>
      <c r="I42" s="117">
        <v>576</v>
      </c>
      <c r="J42" s="118" t="s">
        <v>528</v>
      </c>
      <c r="K42" s="185"/>
      <c r="L42" s="186"/>
      <c r="M42" s="124">
        <v>1071</v>
      </c>
      <c r="N42" s="125" t="s">
        <v>87</v>
      </c>
    </row>
    <row r="43" spans="1:16" x14ac:dyDescent="0.2">
      <c r="A43" s="3" t="s">
        <v>260</v>
      </c>
      <c r="B43" s="121" t="s">
        <v>131</v>
      </c>
      <c r="C43" s="117">
        <v>544</v>
      </c>
      <c r="D43" s="118" t="s">
        <v>770</v>
      </c>
      <c r="E43" s="117">
        <v>7</v>
      </c>
      <c r="F43" s="118" t="s">
        <v>509</v>
      </c>
      <c r="G43" s="117">
        <v>54</v>
      </c>
      <c r="H43" s="118" t="s">
        <v>418</v>
      </c>
      <c r="I43" s="117">
        <v>173</v>
      </c>
      <c r="J43" s="118" t="s">
        <v>174</v>
      </c>
      <c r="K43" s="185"/>
      <c r="L43" s="186"/>
      <c r="M43" s="124">
        <v>778</v>
      </c>
      <c r="N43" s="125" t="s">
        <v>422</v>
      </c>
    </row>
    <row r="44" spans="1:16" x14ac:dyDescent="0.2">
      <c r="A44" s="3" t="s">
        <v>260</v>
      </c>
      <c r="B44" s="121" t="s">
        <v>136</v>
      </c>
      <c r="C44" s="117">
        <v>416</v>
      </c>
      <c r="D44" s="118" t="s">
        <v>446</v>
      </c>
      <c r="E44" s="117">
        <v>60</v>
      </c>
      <c r="F44" s="118" t="s">
        <v>520</v>
      </c>
      <c r="G44" s="117">
        <v>60</v>
      </c>
      <c r="H44" s="118" t="s">
        <v>520</v>
      </c>
      <c r="I44" s="117">
        <v>561</v>
      </c>
      <c r="J44" s="118" t="s">
        <v>209</v>
      </c>
      <c r="K44" s="185"/>
      <c r="L44" s="186"/>
      <c r="M44" s="124">
        <v>1097</v>
      </c>
      <c r="N44" s="125" t="s">
        <v>141</v>
      </c>
    </row>
    <row r="45" spans="1:16" x14ac:dyDescent="0.2">
      <c r="A45" s="3" t="s">
        <v>260</v>
      </c>
      <c r="B45" s="121" t="s">
        <v>143</v>
      </c>
      <c r="C45" s="117">
        <v>115</v>
      </c>
      <c r="D45" s="118" t="s">
        <v>311</v>
      </c>
      <c r="E45" s="117">
        <v>40</v>
      </c>
      <c r="F45" s="118" t="s">
        <v>629</v>
      </c>
      <c r="G45" s="117">
        <v>62</v>
      </c>
      <c r="H45" s="118" t="s">
        <v>273</v>
      </c>
      <c r="I45" s="117">
        <v>325</v>
      </c>
      <c r="J45" s="118" t="s">
        <v>518</v>
      </c>
      <c r="K45" s="185"/>
      <c r="L45" s="186"/>
      <c r="M45" s="124">
        <v>542</v>
      </c>
      <c r="N45" s="125" t="s">
        <v>263</v>
      </c>
    </row>
    <row r="46" spans="1:16" x14ac:dyDescent="0.2">
      <c r="A46" s="3" t="s">
        <v>260</v>
      </c>
      <c r="B46" s="121" t="s">
        <v>147</v>
      </c>
      <c r="C46" s="117">
        <v>344</v>
      </c>
      <c r="D46" s="118" t="s">
        <v>771</v>
      </c>
      <c r="E46" s="117">
        <v>50</v>
      </c>
      <c r="F46" s="118" t="s">
        <v>629</v>
      </c>
      <c r="G46" s="117">
        <v>11</v>
      </c>
      <c r="H46" s="118" t="s">
        <v>207</v>
      </c>
      <c r="I46" s="117">
        <v>271</v>
      </c>
      <c r="J46" s="118" t="s">
        <v>365</v>
      </c>
      <c r="K46" s="185"/>
      <c r="L46" s="186"/>
      <c r="M46" s="124">
        <v>676</v>
      </c>
      <c r="N46" s="125" t="s">
        <v>425</v>
      </c>
    </row>
    <row r="47" spans="1:16" x14ac:dyDescent="0.2">
      <c r="A47" s="3" t="s">
        <v>260</v>
      </c>
      <c r="B47" s="121" t="s">
        <v>152</v>
      </c>
      <c r="C47" s="117">
        <v>197</v>
      </c>
      <c r="D47" s="118" t="s">
        <v>759</v>
      </c>
      <c r="E47" s="117">
        <v>5</v>
      </c>
      <c r="F47" s="118" t="s">
        <v>157</v>
      </c>
      <c r="G47" s="117">
        <v>48</v>
      </c>
      <c r="H47" s="118" t="s">
        <v>272</v>
      </c>
      <c r="I47" s="117">
        <v>74</v>
      </c>
      <c r="J47" s="118" t="s">
        <v>323</v>
      </c>
      <c r="K47" s="185"/>
      <c r="L47" s="186"/>
      <c r="M47" s="124">
        <v>324</v>
      </c>
      <c r="N47" s="125" t="s">
        <v>207</v>
      </c>
    </row>
    <row r="48" spans="1:16" x14ac:dyDescent="0.2">
      <c r="A48" s="3" t="s">
        <v>260</v>
      </c>
      <c r="B48" s="121" t="s">
        <v>158</v>
      </c>
      <c r="C48" s="117">
        <v>155</v>
      </c>
      <c r="D48" s="118" t="s">
        <v>444</v>
      </c>
      <c r="E48" s="117">
        <v>66</v>
      </c>
      <c r="F48" s="118" t="s">
        <v>255</v>
      </c>
      <c r="G48" s="117">
        <v>26</v>
      </c>
      <c r="H48" s="118" t="s">
        <v>447</v>
      </c>
      <c r="I48" s="117">
        <v>393</v>
      </c>
      <c r="J48" s="118" t="s">
        <v>772</v>
      </c>
      <c r="K48" s="185"/>
      <c r="L48" s="186"/>
      <c r="M48" s="124">
        <v>640</v>
      </c>
      <c r="N48" s="125" t="s">
        <v>65</v>
      </c>
    </row>
    <row r="49" spans="1:14" x14ac:dyDescent="0.2">
      <c r="A49" s="3" t="s">
        <v>260</v>
      </c>
      <c r="B49" s="121" t="s">
        <v>162</v>
      </c>
      <c r="C49" s="117">
        <v>27</v>
      </c>
      <c r="D49" s="118" t="s">
        <v>276</v>
      </c>
      <c r="E49" s="117">
        <v>4</v>
      </c>
      <c r="F49" s="118" t="s">
        <v>293</v>
      </c>
      <c r="G49" s="117">
        <v>9</v>
      </c>
      <c r="H49" s="118" t="s">
        <v>65</v>
      </c>
      <c r="I49" s="117">
        <v>243</v>
      </c>
      <c r="J49" s="118" t="s">
        <v>773</v>
      </c>
      <c r="K49" s="185"/>
      <c r="L49" s="186"/>
      <c r="M49" s="124">
        <v>283</v>
      </c>
      <c r="N49" s="125" t="s">
        <v>293</v>
      </c>
    </row>
    <row r="50" spans="1:14" x14ac:dyDescent="0.2">
      <c r="A50" s="3" t="s">
        <v>260</v>
      </c>
      <c r="B50" s="121" t="s">
        <v>166</v>
      </c>
      <c r="C50" s="117">
        <v>137</v>
      </c>
      <c r="D50" s="118" t="s">
        <v>380</v>
      </c>
      <c r="E50" s="117">
        <v>45</v>
      </c>
      <c r="F50" s="118" t="s">
        <v>500</v>
      </c>
      <c r="G50" s="117">
        <v>42</v>
      </c>
      <c r="H50" s="118" t="s">
        <v>461</v>
      </c>
      <c r="I50" s="117">
        <v>415</v>
      </c>
      <c r="J50" s="118" t="s">
        <v>774</v>
      </c>
      <c r="K50" s="185"/>
      <c r="L50" s="186"/>
      <c r="M50" s="124">
        <v>639</v>
      </c>
      <c r="N50" s="125" t="s">
        <v>65</v>
      </c>
    </row>
    <row r="51" spans="1:14" x14ac:dyDescent="0.2">
      <c r="A51" s="3" t="s">
        <v>260</v>
      </c>
      <c r="B51" s="121" t="s">
        <v>170</v>
      </c>
      <c r="C51" s="117">
        <v>368</v>
      </c>
      <c r="D51" s="118" t="s">
        <v>547</v>
      </c>
      <c r="E51" s="117">
        <v>14</v>
      </c>
      <c r="F51" s="118" t="s">
        <v>457</v>
      </c>
      <c r="G51" s="117">
        <v>16</v>
      </c>
      <c r="H51" s="118" t="s">
        <v>232</v>
      </c>
      <c r="I51" s="117">
        <v>405</v>
      </c>
      <c r="J51" s="118" t="s">
        <v>360</v>
      </c>
      <c r="K51" s="185"/>
      <c r="L51" s="186"/>
      <c r="M51" s="124">
        <v>803</v>
      </c>
      <c r="N51" s="125" t="s">
        <v>30</v>
      </c>
    </row>
    <row r="52" spans="1:14" x14ac:dyDescent="0.2">
      <c r="A52" s="3" t="s">
        <v>260</v>
      </c>
      <c r="B52" s="121" t="s">
        <v>176</v>
      </c>
      <c r="C52" s="117">
        <v>291</v>
      </c>
      <c r="D52" s="118" t="s">
        <v>636</v>
      </c>
      <c r="E52" s="117">
        <v>3</v>
      </c>
      <c r="F52" s="118" t="s">
        <v>340</v>
      </c>
      <c r="G52" s="117">
        <v>25</v>
      </c>
      <c r="H52" s="118" t="s">
        <v>236</v>
      </c>
      <c r="I52" s="117">
        <v>242</v>
      </c>
      <c r="J52" s="118" t="s">
        <v>933</v>
      </c>
      <c r="K52" s="185"/>
      <c r="L52" s="186"/>
      <c r="M52" s="124">
        <v>561</v>
      </c>
      <c r="N52" s="125" t="s">
        <v>42</v>
      </c>
    </row>
    <row r="53" spans="1:14" x14ac:dyDescent="0.2">
      <c r="A53" s="3" t="s">
        <v>260</v>
      </c>
      <c r="B53" s="121" t="s">
        <v>180</v>
      </c>
      <c r="C53" s="117">
        <v>407</v>
      </c>
      <c r="D53" s="118" t="s">
        <v>49</v>
      </c>
      <c r="E53" s="117">
        <v>20</v>
      </c>
      <c r="F53" s="118" t="s">
        <v>385</v>
      </c>
      <c r="G53" s="117">
        <v>29</v>
      </c>
      <c r="H53" s="118" t="s">
        <v>359</v>
      </c>
      <c r="I53" s="117">
        <v>495</v>
      </c>
      <c r="J53" s="118" t="s">
        <v>924</v>
      </c>
      <c r="K53" s="185"/>
      <c r="L53" s="186"/>
      <c r="M53" s="124">
        <v>951</v>
      </c>
      <c r="N53" s="125" t="s">
        <v>300</v>
      </c>
    </row>
    <row r="54" spans="1:14" x14ac:dyDescent="0.2">
      <c r="A54" s="3" t="s">
        <v>260</v>
      </c>
      <c r="B54" s="121" t="s">
        <v>185</v>
      </c>
      <c r="C54" s="117">
        <v>191</v>
      </c>
      <c r="D54" s="118" t="s">
        <v>234</v>
      </c>
      <c r="E54" s="117">
        <v>64</v>
      </c>
      <c r="F54" s="118" t="s">
        <v>575</v>
      </c>
      <c r="G54" s="117">
        <v>20</v>
      </c>
      <c r="H54" s="118" t="s">
        <v>263</v>
      </c>
      <c r="I54" s="117">
        <v>469</v>
      </c>
      <c r="J54" s="118" t="s">
        <v>775</v>
      </c>
      <c r="K54" s="185"/>
      <c r="L54" s="186"/>
      <c r="M54" s="124">
        <v>744</v>
      </c>
      <c r="N54" s="125" t="s">
        <v>175</v>
      </c>
    </row>
    <row r="55" spans="1:14" x14ac:dyDescent="0.2">
      <c r="A55" s="3" t="s">
        <v>260</v>
      </c>
      <c r="B55" s="121" t="s">
        <v>190</v>
      </c>
      <c r="C55" s="117">
        <v>308</v>
      </c>
      <c r="D55" s="118" t="s">
        <v>639</v>
      </c>
      <c r="E55" s="117">
        <v>33</v>
      </c>
      <c r="F55" s="118" t="s">
        <v>135</v>
      </c>
      <c r="G55" s="117">
        <v>24</v>
      </c>
      <c r="H55" s="118" t="s">
        <v>263</v>
      </c>
      <c r="I55" s="117">
        <v>512</v>
      </c>
      <c r="J55" s="118" t="s">
        <v>560</v>
      </c>
      <c r="K55" s="185"/>
      <c r="L55" s="186"/>
      <c r="M55" s="124">
        <v>877</v>
      </c>
      <c r="N55" s="125" t="s">
        <v>89</v>
      </c>
    </row>
    <row r="56" spans="1:14" x14ac:dyDescent="0.2">
      <c r="A56" s="3" t="s">
        <v>260</v>
      </c>
      <c r="B56" s="121" t="s">
        <v>194</v>
      </c>
      <c r="C56" s="117">
        <v>32</v>
      </c>
      <c r="D56" s="118" t="s">
        <v>140</v>
      </c>
      <c r="E56" s="117">
        <v>10</v>
      </c>
      <c r="F56" s="118" t="s">
        <v>114</v>
      </c>
      <c r="G56" s="117">
        <v>15</v>
      </c>
      <c r="H56" s="118" t="s">
        <v>300</v>
      </c>
      <c r="I56" s="117">
        <v>261</v>
      </c>
      <c r="J56" s="118" t="s">
        <v>776</v>
      </c>
      <c r="K56" s="185"/>
      <c r="L56" s="186"/>
      <c r="M56" s="124">
        <v>318</v>
      </c>
      <c r="N56" s="125" t="s">
        <v>207</v>
      </c>
    </row>
    <row r="57" spans="1:14" x14ac:dyDescent="0.2">
      <c r="A57" s="3" t="s">
        <v>260</v>
      </c>
      <c r="B57" s="121" t="s">
        <v>198</v>
      </c>
      <c r="C57" s="117">
        <v>149</v>
      </c>
      <c r="D57" s="118" t="s">
        <v>355</v>
      </c>
      <c r="E57" s="117">
        <v>24</v>
      </c>
      <c r="F57" s="118" t="s">
        <v>89</v>
      </c>
      <c r="G57" s="117">
        <v>18</v>
      </c>
      <c r="H57" s="118" t="s">
        <v>65</v>
      </c>
      <c r="I57" s="117">
        <v>370</v>
      </c>
      <c r="J57" s="118" t="s">
        <v>777</v>
      </c>
      <c r="K57" s="185"/>
      <c r="L57" s="186"/>
      <c r="M57" s="124">
        <v>561</v>
      </c>
      <c r="N57" s="125" t="s">
        <v>42</v>
      </c>
    </row>
    <row r="58" spans="1:14" x14ac:dyDescent="0.2">
      <c r="A58" s="3" t="s">
        <v>260</v>
      </c>
      <c r="B58" s="121" t="s">
        <v>202</v>
      </c>
      <c r="C58" s="117">
        <v>36</v>
      </c>
      <c r="D58" s="118" t="s">
        <v>139</v>
      </c>
      <c r="E58" s="117">
        <v>10</v>
      </c>
      <c r="F58" s="118" t="s">
        <v>114</v>
      </c>
      <c r="G58" s="117">
        <v>4</v>
      </c>
      <c r="H58" s="118" t="s">
        <v>439</v>
      </c>
      <c r="I58" s="117">
        <v>271</v>
      </c>
      <c r="J58" s="118" t="s">
        <v>760</v>
      </c>
      <c r="K58" s="185"/>
      <c r="L58" s="186"/>
      <c r="M58" s="124">
        <v>321</v>
      </c>
      <c r="N58" s="125" t="s">
        <v>207</v>
      </c>
    </row>
    <row r="59" spans="1:14" x14ac:dyDescent="0.2">
      <c r="A59" s="3" t="s">
        <v>260</v>
      </c>
      <c r="B59" s="121" t="s">
        <v>208</v>
      </c>
      <c r="C59" s="117">
        <v>361</v>
      </c>
      <c r="D59" s="118" t="s">
        <v>378</v>
      </c>
      <c r="E59" s="117">
        <v>103</v>
      </c>
      <c r="F59" s="118" t="s">
        <v>596</v>
      </c>
      <c r="G59" s="117">
        <v>56</v>
      </c>
      <c r="H59" s="118" t="s">
        <v>193</v>
      </c>
      <c r="I59" s="117">
        <v>691</v>
      </c>
      <c r="J59" s="118" t="s">
        <v>352</v>
      </c>
      <c r="K59" s="185"/>
      <c r="L59" s="186"/>
      <c r="M59" s="124">
        <v>1211</v>
      </c>
      <c r="N59" s="125" t="s">
        <v>317</v>
      </c>
    </row>
    <row r="60" spans="1:14" x14ac:dyDescent="0.2">
      <c r="A60" s="3" t="s">
        <v>260</v>
      </c>
      <c r="B60" s="121" t="s">
        <v>212</v>
      </c>
      <c r="C60" s="117">
        <v>286</v>
      </c>
      <c r="D60" s="118" t="s">
        <v>390</v>
      </c>
      <c r="E60" s="117">
        <v>43</v>
      </c>
      <c r="F60" s="118" t="s">
        <v>317</v>
      </c>
      <c r="G60" s="117">
        <v>7</v>
      </c>
      <c r="H60" s="118" t="s">
        <v>391</v>
      </c>
      <c r="I60" s="117">
        <v>380</v>
      </c>
      <c r="J60" s="118" t="s">
        <v>743</v>
      </c>
      <c r="K60" s="185"/>
      <c r="L60" s="186"/>
      <c r="M60" s="124">
        <v>716</v>
      </c>
      <c r="N60" s="125" t="s">
        <v>34</v>
      </c>
    </row>
    <row r="61" spans="1:14" x14ac:dyDescent="0.2">
      <c r="A61" s="3" t="s">
        <v>260</v>
      </c>
      <c r="B61" s="121" t="s">
        <v>216</v>
      </c>
      <c r="C61" s="117">
        <v>223</v>
      </c>
      <c r="D61" s="118" t="s">
        <v>354</v>
      </c>
      <c r="E61" s="117">
        <v>9</v>
      </c>
      <c r="F61" s="118" t="s">
        <v>232</v>
      </c>
      <c r="G61" s="117">
        <v>61</v>
      </c>
      <c r="H61" s="118" t="s">
        <v>77</v>
      </c>
      <c r="I61" s="117">
        <v>148</v>
      </c>
      <c r="J61" s="118" t="s">
        <v>342</v>
      </c>
      <c r="K61" s="185"/>
      <c r="L61" s="186"/>
      <c r="M61" s="124">
        <v>441</v>
      </c>
      <c r="N61" s="125" t="s">
        <v>50</v>
      </c>
    </row>
    <row r="62" spans="1:14" x14ac:dyDescent="0.2">
      <c r="A62" s="3" t="s">
        <v>260</v>
      </c>
      <c r="B62" s="121" t="s">
        <v>220</v>
      </c>
      <c r="C62" s="117">
        <v>57</v>
      </c>
      <c r="D62" s="118" t="s">
        <v>308</v>
      </c>
      <c r="E62" s="117">
        <v>22</v>
      </c>
      <c r="F62" s="118" t="s">
        <v>520</v>
      </c>
      <c r="G62" s="117">
        <v>29</v>
      </c>
      <c r="H62" s="118" t="s">
        <v>83</v>
      </c>
      <c r="I62" s="117">
        <v>292</v>
      </c>
      <c r="J62" s="118" t="s">
        <v>778</v>
      </c>
      <c r="K62" s="185"/>
      <c r="L62" s="186"/>
      <c r="M62" s="124">
        <v>400</v>
      </c>
      <c r="N62" s="125" t="s">
        <v>232</v>
      </c>
    </row>
    <row r="63" spans="1:14" x14ac:dyDescent="0.2">
      <c r="A63" s="3" t="s">
        <v>260</v>
      </c>
      <c r="B63" s="121" t="s">
        <v>224</v>
      </c>
      <c r="C63" s="117">
        <v>148</v>
      </c>
      <c r="D63" s="118" t="s">
        <v>267</v>
      </c>
      <c r="E63" s="117">
        <v>32</v>
      </c>
      <c r="F63" s="118" t="s">
        <v>382</v>
      </c>
      <c r="G63" s="117">
        <v>13</v>
      </c>
      <c r="H63" s="118" t="s">
        <v>241</v>
      </c>
      <c r="I63" s="117">
        <v>305</v>
      </c>
      <c r="J63" s="118" t="s">
        <v>934</v>
      </c>
      <c r="K63" s="185"/>
      <c r="L63" s="186"/>
      <c r="M63" s="124">
        <v>498</v>
      </c>
      <c r="N63" s="125" t="s">
        <v>55</v>
      </c>
    </row>
    <row r="64" spans="1:14" x14ac:dyDescent="0.2">
      <c r="A64" s="3" t="s">
        <v>260</v>
      </c>
      <c r="B64" s="121" t="s">
        <v>228</v>
      </c>
      <c r="C64" s="117">
        <v>45</v>
      </c>
      <c r="D64" s="118" t="s">
        <v>273</v>
      </c>
      <c r="E64" s="117">
        <v>25</v>
      </c>
      <c r="F64" s="118" t="s">
        <v>431</v>
      </c>
      <c r="G64" s="117">
        <v>8</v>
      </c>
      <c r="H64" s="118" t="s">
        <v>232</v>
      </c>
      <c r="I64" s="117">
        <v>318</v>
      </c>
      <c r="J64" s="118" t="s">
        <v>779</v>
      </c>
      <c r="K64" s="185"/>
      <c r="L64" s="186"/>
      <c r="M64" s="124">
        <v>396</v>
      </c>
      <c r="N64" s="125" t="s">
        <v>232</v>
      </c>
    </row>
    <row r="65" spans="1:16" x14ac:dyDescent="0.2">
      <c r="A65" s="3" t="s">
        <v>260</v>
      </c>
      <c r="B65" s="121" t="s">
        <v>233</v>
      </c>
      <c r="C65" s="117">
        <v>364</v>
      </c>
      <c r="D65" s="118" t="s">
        <v>25</v>
      </c>
      <c r="E65" s="117">
        <v>38</v>
      </c>
      <c r="F65" s="118" t="s">
        <v>236</v>
      </c>
      <c r="G65" s="117">
        <v>53</v>
      </c>
      <c r="H65" s="118" t="s">
        <v>22</v>
      </c>
      <c r="I65" s="117">
        <v>398</v>
      </c>
      <c r="J65" s="118" t="s">
        <v>537</v>
      </c>
      <c r="K65" s="185"/>
      <c r="L65" s="186"/>
      <c r="M65" s="124">
        <v>853</v>
      </c>
      <c r="N65" s="125" t="s">
        <v>327</v>
      </c>
    </row>
    <row r="66" spans="1:16" x14ac:dyDescent="0.2">
      <c r="A66" s="3" t="s">
        <v>260</v>
      </c>
      <c r="B66" s="121" t="s">
        <v>237</v>
      </c>
      <c r="C66" s="117">
        <v>128</v>
      </c>
      <c r="D66" s="118" t="s">
        <v>367</v>
      </c>
      <c r="E66" s="117">
        <v>50</v>
      </c>
      <c r="F66" s="118" t="s">
        <v>630</v>
      </c>
      <c r="G66" s="117">
        <v>15</v>
      </c>
      <c r="H66" s="118" t="s">
        <v>359</v>
      </c>
      <c r="I66" s="117">
        <v>308</v>
      </c>
      <c r="J66" s="118" t="s">
        <v>780</v>
      </c>
      <c r="K66" s="185"/>
      <c r="L66" s="186"/>
      <c r="M66" s="124">
        <v>501</v>
      </c>
      <c r="N66" s="125" t="s">
        <v>55</v>
      </c>
    </row>
    <row r="67" spans="1:16" x14ac:dyDescent="0.2">
      <c r="A67" s="3" t="s">
        <v>260</v>
      </c>
      <c r="B67" s="121" t="s">
        <v>242</v>
      </c>
      <c r="C67" s="117">
        <v>362</v>
      </c>
      <c r="D67" s="118" t="s">
        <v>460</v>
      </c>
      <c r="E67" s="117">
        <v>61</v>
      </c>
      <c r="F67" s="118" t="s">
        <v>317</v>
      </c>
      <c r="G67" s="117">
        <v>62</v>
      </c>
      <c r="H67" s="118" t="s">
        <v>84</v>
      </c>
      <c r="I67" s="117">
        <v>539</v>
      </c>
      <c r="J67" s="118" t="s">
        <v>277</v>
      </c>
      <c r="K67" s="185"/>
      <c r="L67" s="186"/>
      <c r="M67" s="124">
        <v>1024</v>
      </c>
      <c r="N67" s="125" t="s">
        <v>26</v>
      </c>
    </row>
    <row r="68" spans="1:16" x14ac:dyDescent="0.2">
      <c r="A68" s="3" t="s">
        <v>260</v>
      </c>
      <c r="B68" s="121" t="s">
        <v>245</v>
      </c>
      <c r="C68" s="117">
        <v>83</v>
      </c>
      <c r="D68" s="118" t="s">
        <v>463</v>
      </c>
      <c r="E68" s="117">
        <v>17</v>
      </c>
      <c r="F68" s="118" t="s">
        <v>327</v>
      </c>
      <c r="G68" s="117">
        <v>10</v>
      </c>
      <c r="H68" s="118" t="s">
        <v>55</v>
      </c>
      <c r="I68" s="117">
        <v>296</v>
      </c>
      <c r="J68" s="118" t="s">
        <v>781</v>
      </c>
      <c r="K68" s="185"/>
      <c r="L68" s="186"/>
      <c r="M68" s="124">
        <v>406</v>
      </c>
      <c r="N68" s="125" t="s">
        <v>232</v>
      </c>
    </row>
    <row r="69" spans="1:16" x14ac:dyDescent="0.2">
      <c r="A69" s="3" t="s">
        <v>260</v>
      </c>
      <c r="B69" s="121" t="s">
        <v>250</v>
      </c>
      <c r="C69" s="117">
        <v>114</v>
      </c>
      <c r="D69" s="118" t="s">
        <v>710</v>
      </c>
      <c r="E69" s="117">
        <v>0</v>
      </c>
      <c r="F69" s="118" t="s">
        <v>14</v>
      </c>
      <c r="G69" s="117">
        <v>133</v>
      </c>
      <c r="H69" s="118" t="s">
        <v>565</v>
      </c>
      <c r="I69" s="117">
        <v>11</v>
      </c>
      <c r="J69" s="118" t="s">
        <v>89</v>
      </c>
      <c r="K69" s="185"/>
      <c r="L69" s="186"/>
      <c r="M69" s="124">
        <v>258</v>
      </c>
      <c r="N69" s="125" t="s">
        <v>336</v>
      </c>
    </row>
    <row r="70" spans="1:16" x14ac:dyDescent="0.2">
      <c r="A70" s="3" t="s">
        <v>260</v>
      </c>
      <c r="B70" s="121" t="s">
        <v>254</v>
      </c>
      <c r="C70" s="119">
        <v>51</v>
      </c>
      <c r="D70" s="120" t="s">
        <v>581</v>
      </c>
      <c r="E70" s="119">
        <v>4</v>
      </c>
      <c r="F70" s="120" t="s">
        <v>89</v>
      </c>
      <c r="G70" s="119">
        <v>16</v>
      </c>
      <c r="H70" s="120" t="s">
        <v>396</v>
      </c>
      <c r="I70" s="119">
        <v>22</v>
      </c>
      <c r="J70" s="120" t="s">
        <v>419</v>
      </c>
      <c r="K70" s="192"/>
      <c r="L70" s="193"/>
      <c r="M70" s="126">
        <v>93</v>
      </c>
      <c r="N70" s="127" t="s">
        <v>340</v>
      </c>
    </row>
    <row r="71" spans="1:16" x14ac:dyDescent="0.2">
      <c r="A71" s="3" t="s">
        <v>260</v>
      </c>
      <c r="B71" s="121" t="s">
        <v>9</v>
      </c>
      <c r="C71" s="105">
        <f>SUBTOTAL(109,C39:C70)</f>
        <v>6852</v>
      </c>
      <c r="D71" s="95" t="str">
        <f>CONCATENATE("(",FIXED(_tbl13[[#This Row],[Planned - following surgery]]/_tbl13[[#This Row],[Total]]*100,1),")")</f>
        <v>(34.0)</v>
      </c>
      <c r="E71" s="105">
        <f>SUBTOTAL(109,E39:E70)</f>
        <v>1080</v>
      </c>
      <c r="F71" s="3" t="str">
        <f>CONCATENATE("(",FIXED(_tbl13[[#This Row],[Unplanned - following surgery]]/_tbl13[[#This Row],[Total]]*100,1),")")</f>
        <v>(5.4)</v>
      </c>
      <c r="G71" s="105">
        <f>SUBTOTAL(109,G39:G70)</f>
        <v>1177</v>
      </c>
      <c r="H71" s="95" t="str">
        <f>CONCATENATE("(",FIXED(_tbl13[[#This Row],[Planned - other]]/_tbl13[[#This Row],[Total]]*100,1),")")</f>
        <v>(5.8)</v>
      </c>
      <c r="I71" s="105">
        <f>SUBTOTAL(109,I39:I70)</f>
        <v>11063</v>
      </c>
      <c r="J71" s="3" t="str">
        <f>CONCATENATE("(",FIXED(_tbl13[[#This Row],[Unplanned - other]]/_tbl13[[#This Row],[Total]]*100,1),")")</f>
        <v>(54.8)</v>
      </c>
      <c r="K71" s="190"/>
      <c r="L71" s="191"/>
      <c r="M71" s="105">
        <f>SUBTOTAL(109,M39:M70)</f>
        <v>20172</v>
      </c>
      <c r="N71" s="95" t="str">
        <f>CONCATENATE("(",FIXED(_tbl13[[#This Row],[Total]]/$M$105*100,1),")")</f>
        <v>(33.4)</v>
      </c>
    </row>
    <row r="72" spans="1:16" x14ac:dyDescent="0.2">
      <c r="A72" s="3" t="s">
        <v>343</v>
      </c>
      <c r="B72" s="121" t="s">
        <v>109</v>
      </c>
      <c r="C72" s="105">
        <v>173</v>
      </c>
      <c r="D72" s="95" t="s">
        <v>287</v>
      </c>
      <c r="E72" s="105">
        <v>33</v>
      </c>
      <c r="F72" s="95" t="s">
        <v>236</v>
      </c>
      <c r="G72" s="105">
        <v>99</v>
      </c>
      <c r="H72" s="95" t="s">
        <v>289</v>
      </c>
      <c r="I72" s="105">
        <v>433</v>
      </c>
      <c r="J72" s="95" t="s">
        <v>90</v>
      </c>
      <c r="K72" s="190"/>
      <c r="L72" s="191"/>
      <c r="M72" s="122">
        <v>738</v>
      </c>
      <c r="N72" s="123" t="s">
        <v>92</v>
      </c>
    </row>
    <row r="73" spans="1:16" x14ac:dyDescent="0.2">
      <c r="A73" s="3" t="s">
        <v>343</v>
      </c>
      <c r="B73" s="121" t="s">
        <v>115</v>
      </c>
      <c r="C73" s="117">
        <v>149</v>
      </c>
      <c r="D73" s="118" t="s">
        <v>229</v>
      </c>
      <c r="E73" s="117">
        <v>4</v>
      </c>
      <c r="F73" s="118" t="s">
        <v>554</v>
      </c>
      <c r="G73" s="185"/>
      <c r="H73" s="186"/>
      <c r="I73" s="117">
        <v>335</v>
      </c>
      <c r="J73" s="118" t="s">
        <v>782</v>
      </c>
      <c r="K73" s="185"/>
      <c r="L73" s="186"/>
      <c r="M73" s="124">
        <v>489</v>
      </c>
      <c r="N73" s="125" t="s">
        <v>46</v>
      </c>
      <c r="P73" s="106"/>
    </row>
    <row r="74" spans="1:16" x14ac:dyDescent="0.2">
      <c r="A74" s="3" t="s">
        <v>343</v>
      </c>
      <c r="B74" s="121" t="s">
        <v>120</v>
      </c>
      <c r="C74" s="117">
        <v>253</v>
      </c>
      <c r="D74" s="118" t="s">
        <v>132</v>
      </c>
      <c r="E74" s="117">
        <v>88</v>
      </c>
      <c r="F74" s="118" t="s">
        <v>585</v>
      </c>
      <c r="G74" s="117">
        <v>7</v>
      </c>
      <c r="H74" s="118" t="s">
        <v>543</v>
      </c>
      <c r="I74" s="117">
        <v>667</v>
      </c>
      <c r="J74" s="118" t="s">
        <v>783</v>
      </c>
      <c r="K74" s="185"/>
      <c r="L74" s="186"/>
      <c r="M74" s="124">
        <v>1015</v>
      </c>
      <c r="N74" s="125" t="s">
        <v>472</v>
      </c>
    </row>
    <row r="75" spans="1:16" x14ac:dyDescent="0.2">
      <c r="A75" s="3" t="s">
        <v>343</v>
      </c>
      <c r="B75" s="121" t="s">
        <v>125</v>
      </c>
      <c r="C75" s="117">
        <v>256</v>
      </c>
      <c r="D75" s="118" t="s">
        <v>339</v>
      </c>
      <c r="E75" s="117">
        <v>33</v>
      </c>
      <c r="F75" s="118" t="s">
        <v>97</v>
      </c>
      <c r="G75" s="117">
        <v>144</v>
      </c>
      <c r="H75" s="118" t="s">
        <v>284</v>
      </c>
      <c r="I75" s="117">
        <v>559</v>
      </c>
      <c r="J75" s="118" t="s">
        <v>181</v>
      </c>
      <c r="K75" s="185"/>
      <c r="L75" s="186"/>
      <c r="M75" s="124">
        <v>992</v>
      </c>
      <c r="N75" s="125" t="s">
        <v>184</v>
      </c>
    </row>
    <row r="76" spans="1:16" x14ac:dyDescent="0.2">
      <c r="A76" s="3" t="s">
        <v>343</v>
      </c>
      <c r="B76" s="121" t="s">
        <v>131</v>
      </c>
      <c r="C76" s="117">
        <v>477</v>
      </c>
      <c r="D76" s="118" t="s">
        <v>784</v>
      </c>
      <c r="E76" s="117">
        <v>0</v>
      </c>
      <c r="F76" s="118" t="s">
        <v>14</v>
      </c>
      <c r="G76" s="117">
        <v>67</v>
      </c>
      <c r="H76" s="118" t="s">
        <v>598</v>
      </c>
      <c r="I76" s="117">
        <v>183</v>
      </c>
      <c r="J76" s="118" t="s">
        <v>377</v>
      </c>
      <c r="K76" s="185"/>
      <c r="L76" s="186"/>
      <c r="M76" s="124">
        <v>727</v>
      </c>
      <c r="N76" s="125" t="s">
        <v>92</v>
      </c>
    </row>
    <row r="77" spans="1:16" x14ac:dyDescent="0.2">
      <c r="A77" s="3" t="s">
        <v>343</v>
      </c>
      <c r="B77" s="121" t="s">
        <v>136</v>
      </c>
      <c r="C77" s="117">
        <v>377</v>
      </c>
      <c r="D77" s="118" t="s">
        <v>460</v>
      </c>
      <c r="E77" s="117">
        <v>30</v>
      </c>
      <c r="F77" s="118" t="s">
        <v>42</v>
      </c>
      <c r="G77" s="117">
        <v>57</v>
      </c>
      <c r="H77" s="118" t="s">
        <v>87</v>
      </c>
      <c r="I77" s="117">
        <v>602</v>
      </c>
      <c r="J77" s="118" t="s">
        <v>21</v>
      </c>
      <c r="K77" s="185"/>
      <c r="L77" s="186"/>
      <c r="M77" s="124">
        <v>1066</v>
      </c>
      <c r="N77" s="125" t="s">
        <v>626</v>
      </c>
    </row>
    <row r="78" spans="1:16" x14ac:dyDescent="0.2">
      <c r="A78" s="3" t="s">
        <v>343</v>
      </c>
      <c r="B78" s="121" t="s">
        <v>143</v>
      </c>
      <c r="C78" s="117">
        <v>148</v>
      </c>
      <c r="D78" s="118" t="s">
        <v>488</v>
      </c>
      <c r="E78" s="117">
        <v>35</v>
      </c>
      <c r="F78" s="118" t="s">
        <v>414</v>
      </c>
      <c r="G78" s="117">
        <v>54</v>
      </c>
      <c r="H78" s="118" t="s">
        <v>590</v>
      </c>
      <c r="I78" s="117">
        <v>364</v>
      </c>
      <c r="J78" s="118" t="s">
        <v>531</v>
      </c>
      <c r="K78" s="185"/>
      <c r="L78" s="186"/>
      <c r="M78" s="124">
        <v>602</v>
      </c>
      <c r="N78" s="125" t="s">
        <v>359</v>
      </c>
    </row>
    <row r="79" spans="1:16" x14ac:dyDescent="0.2">
      <c r="A79" s="3" t="s">
        <v>343</v>
      </c>
      <c r="B79" s="121" t="s">
        <v>147</v>
      </c>
      <c r="C79" s="117">
        <v>394</v>
      </c>
      <c r="D79" s="118" t="s">
        <v>592</v>
      </c>
      <c r="E79" s="117">
        <v>47</v>
      </c>
      <c r="F79" s="118" t="s">
        <v>431</v>
      </c>
      <c r="G79" s="117">
        <v>16</v>
      </c>
      <c r="H79" s="118" t="s">
        <v>50</v>
      </c>
      <c r="I79" s="117">
        <v>287</v>
      </c>
      <c r="J79" s="118" t="s">
        <v>747</v>
      </c>
      <c r="K79" s="185"/>
      <c r="L79" s="186"/>
      <c r="M79" s="124">
        <v>744</v>
      </c>
      <c r="N79" s="125" t="s">
        <v>175</v>
      </c>
    </row>
    <row r="80" spans="1:16" x14ac:dyDescent="0.2">
      <c r="A80" s="3" t="s">
        <v>343</v>
      </c>
      <c r="B80" s="121" t="s">
        <v>152</v>
      </c>
      <c r="C80" s="117">
        <v>178</v>
      </c>
      <c r="D80" s="118" t="s">
        <v>785</v>
      </c>
      <c r="E80" s="117">
        <v>5</v>
      </c>
      <c r="F80" s="118" t="s">
        <v>457</v>
      </c>
      <c r="G80" s="117">
        <v>53</v>
      </c>
      <c r="H80" s="118" t="s">
        <v>303</v>
      </c>
      <c r="I80" s="117">
        <v>63</v>
      </c>
      <c r="J80" s="118" t="s">
        <v>197</v>
      </c>
      <c r="K80" s="185"/>
      <c r="L80" s="186"/>
      <c r="M80" s="124">
        <v>299</v>
      </c>
      <c r="N80" s="125" t="s">
        <v>157</v>
      </c>
    </row>
    <row r="81" spans="1:16" x14ac:dyDescent="0.2">
      <c r="A81" s="3" t="s">
        <v>343</v>
      </c>
      <c r="B81" s="121" t="s">
        <v>158</v>
      </c>
      <c r="C81" s="117">
        <v>142</v>
      </c>
      <c r="D81" s="118" t="s">
        <v>351</v>
      </c>
      <c r="E81" s="117">
        <v>76</v>
      </c>
      <c r="F81" s="118" t="s">
        <v>151</v>
      </c>
      <c r="G81" s="117">
        <v>27</v>
      </c>
      <c r="H81" s="118" t="s">
        <v>89</v>
      </c>
      <c r="I81" s="117">
        <v>376</v>
      </c>
      <c r="J81" s="118" t="s">
        <v>531</v>
      </c>
      <c r="K81" s="185"/>
      <c r="L81" s="186"/>
      <c r="M81" s="124">
        <v>621</v>
      </c>
      <c r="N81" s="125" t="s">
        <v>359</v>
      </c>
    </row>
    <row r="82" spans="1:16" x14ac:dyDescent="0.2">
      <c r="A82" s="3" t="s">
        <v>343</v>
      </c>
      <c r="B82" s="121" t="s">
        <v>162</v>
      </c>
      <c r="C82" s="117">
        <v>40</v>
      </c>
      <c r="D82" s="118" t="s">
        <v>541</v>
      </c>
      <c r="E82" s="117">
        <v>3</v>
      </c>
      <c r="F82" s="118" t="s">
        <v>509</v>
      </c>
      <c r="G82" s="117">
        <v>6</v>
      </c>
      <c r="H82" s="118" t="s">
        <v>219</v>
      </c>
      <c r="I82" s="117">
        <v>270</v>
      </c>
      <c r="J82" s="118" t="s">
        <v>786</v>
      </c>
      <c r="K82" s="185"/>
      <c r="L82" s="186"/>
      <c r="M82" s="124">
        <v>319</v>
      </c>
      <c r="N82" s="125" t="s">
        <v>207</v>
      </c>
    </row>
    <row r="83" spans="1:16" x14ac:dyDescent="0.2">
      <c r="A83" s="3" t="s">
        <v>343</v>
      </c>
      <c r="B83" s="121" t="s">
        <v>166</v>
      </c>
      <c r="C83" s="117">
        <v>125</v>
      </c>
      <c r="D83" s="118" t="s">
        <v>348</v>
      </c>
      <c r="E83" s="117">
        <v>50</v>
      </c>
      <c r="F83" s="118" t="s">
        <v>575</v>
      </c>
      <c r="G83" s="117">
        <v>20</v>
      </c>
      <c r="H83" s="118" t="s">
        <v>425</v>
      </c>
      <c r="I83" s="117">
        <v>386</v>
      </c>
      <c r="J83" s="118" t="s">
        <v>787</v>
      </c>
      <c r="K83" s="185"/>
      <c r="L83" s="186"/>
      <c r="M83" s="124">
        <v>581</v>
      </c>
      <c r="N83" s="125" t="s">
        <v>38</v>
      </c>
    </row>
    <row r="84" spans="1:16" x14ac:dyDescent="0.2">
      <c r="A84" s="3" t="s">
        <v>343</v>
      </c>
      <c r="B84" s="121" t="s">
        <v>170</v>
      </c>
      <c r="C84" s="117">
        <v>251</v>
      </c>
      <c r="D84" s="118" t="s">
        <v>639</v>
      </c>
      <c r="E84" s="117">
        <v>8</v>
      </c>
      <c r="F84" s="118" t="s">
        <v>395</v>
      </c>
      <c r="G84" s="117">
        <v>71</v>
      </c>
      <c r="H84" s="118" t="s">
        <v>215</v>
      </c>
      <c r="I84" s="117">
        <v>386</v>
      </c>
      <c r="J84" s="118" t="s">
        <v>126</v>
      </c>
      <c r="K84" s="185"/>
      <c r="L84" s="186"/>
      <c r="M84" s="124">
        <v>716</v>
      </c>
      <c r="N84" s="125" t="s">
        <v>34</v>
      </c>
    </row>
    <row r="85" spans="1:16" x14ac:dyDescent="0.2">
      <c r="A85" s="3" t="s">
        <v>343</v>
      </c>
      <c r="B85" s="121" t="s">
        <v>176</v>
      </c>
      <c r="C85" s="117">
        <v>260</v>
      </c>
      <c r="D85" s="118" t="s">
        <v>771</v>
      </c>
      <c r="E85" s="185"/>
      <c r="F85" s="186"/>
      <c r="G85" s="117">
        <v>17</v>
      </c>
      <c r="H85" s="118" t="s">
        <v>97</v>
      </c>
      <c r="I85" s="117">
        <v>233</v>
      </c>
      <c r="J85" s="118" t="s">
        <v>941</v>
      </c>
      <c r="K85" s="185"/>
      <c r="L85" s="186"/>
      <c r="M85" s="124">
        <v>511</v>
      </c>
      <c r="N85" s="125" t="s">
        <v>55</v>
      </c>
      <c r="P85" s="106"/>
    </row>
    <row r="86" spans="1:16" x14ac:dyDescent="0.2">
      <c r="A86" s="3" t="s">
        <v>343</v>
      </c>
      <c r="B86" s="121" t="s">
        <v>180</v>
      </c>
      <c r="C86" s="117">
        <v>435</v>
      </c>
      <c r="D86" s="118" t="s">
        <v>258</v>
      </c>
      <c r="E86" s="117">
        <v>30</v>
      </c>
      <c r="F86" s="118" t="s">
        <v>114</v>
      </c>
      <c r="G86" s="117">
        <v>37</v>
      </c>
      <c r="H86" s="118" t="s">
        <v>135</v>
      </c>
      <c r="I86" s="117">
        <v>473</v>
      </c>
      <c r="J86" s="118" t="s">
        <v>61</v>
      </c>
      <c r="K86" s="185"/>
      <c r="L86" s="186"/>
      <c r="M86" s="124">
        <v>975</v>
      </c>
      <c r="N86" s="125" t="s">
        <v>130</v>
      </c>
    </row>
    <row r="87" spans="1:16" x14ac:dyDescent="0.2">
      <c r="A87" s="3" t="s">
        <v>343</v>
      </c>
      <c r="B87" s="121" t="s">
        <v>185</v>
      </c>
      <c r="C87" s="117">
        <v>200</v>
      </c>
      <c r="D87" s="118" t="s">
        <v>122</v>
      </c>
      <c r="E87" s="117">
        <v>40</v>
      </c>
      <c r="F87" s="118" t="s">
        <v>270</v>
      </c>
      <c r="G87" s="117">
        <v>27</v>
      </c>
      <c r="H87" s="118" t="s">
        <v>135</v>
      </c>
      <c r="I87" s="117">
        <v>452</v>
      </c>
      <c r="J87" s="118" t="s">
        <v>217</v>
      </c>
      <c r="K87" s="185"/>
      <c r="L87" s="186"/>
      <c r="M87" s="124">
        <v>719</v>
      </c>
      <c r="N87" s="125" t="s">
        <v>34</v>
      </c>
    </row>
    <row r="88" spans="1:16" x14ac:dyDescent="0.2">
      <c r="A88" s="3" t="s">
        <v>343</v>
      </c>
      <c r="B88" s="121" t="s">
        <v>190</v>
      </c>
      <c r="C88" s="117">
        <v>271</v>
      </c>
      <c r="D88" s="118" t="s">
        <v>788</v>
      </c>
      <c r="E88" s="117">
        <v>33</v>
      </c>
      <c r="F88" s="118" t="s">
        <v>447</v>
      </c>
      <c r="G88" s="117">
        <v>16</v>
      </c>
      <c r="H88" s="118" t="s">
        <v>232</v>
      </c>
      <c r="I88" s="117">
        <v>481</v>
      </c>
      <c r="J88" s="118" t="s">
        <v>518</v>
      </c>
      <c r="K88" s="185"/>
      <c r="L88" s="186"/>
      <c r="M88" s="124">
        <v>801</v>
      </c>
      <c r="N88" s="125" t="s">
        <v>422</v>
      </c>
    </row>
    <row r="89" spans="1:16" x14ac:dyDescent="0.2">
      <c r="A89" s="3" t="s">
        <v>343</v>
      </c>
      <c r="B89" s="121" t="s">
        <v>194</v>
      </c>
      <c r="C89" s="117">
        <v>31</v>
      </c>
      <c r="D89" s="118" t="s">
        <v>552</v>
      </c>
      <c r="E89" s="117">
        <v>5</v>
      </c>
      <c r="F89" s="118" t="s">
        <v>157</v>
      </c>
      <c r="G89" s="117">
        <v>10</v>
      </c>
      <c r="H89" s="118" t="s">
        <v>359</v>
      </c>
      <c r="I89" s="117">
        <v>283</v>
      </c>
      <c r="J89" s="118" t="s">
        <v>789</v>
      </c>
      <c r="K89" s="185"/>
      <c r="L89" s="186"/>
      <c r="M89" s="124">
        <v>329</v>
      </c>
      <c r="N89" s="125" t="s">
        <v>207</v>
      </c>
    </row>
    <row r="90" spans="1:16" x14ac:dyDescent="0.2">
      <c r="A90" s="3" t="s">
        <v>343</v>
      </c>
      <c r="B90" s="121" t="s">
        <v>198</v>
      </c>
      <c r="C90" s="117">
        <v>163</v>
      </c>
      <c r="D90" s="118" t="s">
        <v>187</v>
      </c>
      <c r="E90" s="117">
        <v>34</v>
      </c>
      <c r="F90" s="118" t="s">
        <v>22</v>
      </c>
      <c r="G90" s="117">
        <v>20</v>
      </c>
      <c r="H90" s="118" t="s">
        <v>92</v>
      </c>
      <c r="I90" s="117">
        <v>333</v>
      </c>
      <c r="J90" s="118" t="s">
        <v>531</v>
      </c>
      <c r="K90" s="185"/>
      <c r="L90" s="186"/>
      <c r="M90" s="124">
        <v>550</v>
      </c>
      <c r="N90" s="125" t="s">
        <v>263</v>
      </c>
    </row>
    <row r="91" spans="1:16" x14ac:dyDescent="0.2">
      <c r="A91" s="3" t="s">
        <v>343</v>
      </c>
      <c r="B91" s="121" t="s">
        <v>202</v>
      </c>
      <c r="C91" s="117">
        <v>31</v>
      </c>
      <c r="D91" s="118" t="s">
        <v>441</v>
      </c>
      <c r="E91" s="117">
        <v>15</v>
      </c>
      <c r="F91" s="118" t="s">
        <v>135</v>
      </c>
      <c r="G91" s="117">
        <v>17</v>
      </c>
      <c r="H91" s="118" t="s">
        <v>89</v>
      </c>
      <c r="I91" s="117">
        <v>336</v>
      </c>
      <c r="J91" s="118" t="s">
        <v>790</v>
      </c>
      <c r="K91" s="185"/>
      <c r="L91" s="186"/>
      <c r="M91" s="124">
        <v>399</v>
      </c>
      <c r="N91" s="125" t="s">
        <v>232</v>
      </c>
    </row>
    <row r="92" spans="1:16" x14ac:dyDescent="0.2">
      <c r="A92" s="3" t="s">
        <v>343</v>
      </c>
      <c r="B92" s="121" t="s">
        <v>208</v>
      </c>
      <c r="C92" s="117">
        <v>463</v>
      </c>
      <c r="D92" s="118" t="s">
        <v>328</v>
      </c>
      <c r="E92" s="117">
        <v>80</v>
      </c>
      <c r="F92" s="118" t="s">
        <v>22</v>
      </c>
      <c r="G92" s="117">
        <v>93</v>
      </c>
      <c r="H92" s="118" t="s">
        <v>83</v>
      </c>
      <c r="I92" s="117">
        <v>655</v>
      </c>
      <c r="J92" s="118" t="s">
        <v>712</v>
      </c>
      <c r="K92" s="185"/>
      <c r="L92" s="186"/>
      <c r="M92" s="124">
        <v>1291</v>
      </c>
      <c r="N92" s="125" t="s">
        <v>431</v>
      </c>
    </row>
    <row r="93" spans="1:16" x14ac:dyDescent="0.2">
      <c r="A93" s="3" t="s">
        <v>343</v>
      </c>
      <c r="B93" s="121" t="s">
        <v>212</v>
      </c>
      <c r="C93" s="117">
        <v>274</v>
      </c>
      <c r="D93" s="118" t="s">
        <v>519</v>
      </c>
      <c r="E93" s="117">
        <v>40</v>
      </c>
      <c r="F93" s="118" t="s">
        <v>141</v>
      </c>
      <c r="G93" s="117">
        <v>15</v>
      </c>
      <c r="H93" s="118" t="s">
        <v>232</v>
      </c>
      <c r="I93" s="117">
        <v>418</v>
      </c>
      <c r="J93" s="118" t="s">
        <v>40</v>
      </c>
      <c r="K93" s="185"/>
      <c r="L93" s="186"/>
      <c r="M93" s="124">
        <v>747</v>
      </c>
      <c r="N93" s="125" t="s">
        <v>175</v>
      </c>
    </row>
    <row r="94" spans="1:16" x14ac:dyDescent="0.2">
      <c r="A94" s="3" t="s">
        <v>343</v>
      </c>
      <c r="B94" s="121" t="s">
        <v>216</v>
      </c>
      <c r="C94" s="117">
        <v>231</v>
      </c>
      <c r="D94" s="118" t="s">
        <v>791</v>
      </c>
      <c r="E94" s="117">
        <v>5</v>
      </c>
      <c r="F94" s="118" t="s">
        <v>439</v>
      </c>
      <c r="G94" s="117">
        <v>82</v>
      </c>
      <c r="H94" s="118" t="s">
        <v>155</v>
      </c>
      <c r="I94" s="117">
        <v>109</v>
      </c>
      <c r="J94" s="118" t="s">
        <v>367</v>
      </c>
      <c r="K94" s="185"/>
      <c r="L94" s="186"/>
      <c r="M94" s="124">
        <v>427</v>
      </c>
      <c r="N94" s="125" t="s">
        <v>385</v>
      </c>
    </row>
    <row r="95" spans="1:16" x14ac:dyDescent="0.2">
      <c r="A95" s="3" t="s">
        <v>343</v>
      </c>
      <c r="B95" s="121" t="s">
        <v>220</v>
      </c>
      <c r="C95" s="117">
        <v>46</v>
      </c>
      <c r="D95" s="118" t="s">
        <v>625</v>
      </c>
      <c r="E95" s="117">
        <v>22</v>
      </c>
      <c r="F95" s="118" t="s">
        <v>141</v>
      </c>
      <c r="G95" s="117">
        <v>33</v>
      </c>
      <c r="H95" s="118" t="s">
        <v>578</v>
      </c>
      <c r="I95" s="117">
        <v>306</v>
      </c>
      <c r="J95" s="118" t="s">
        <v>686</v>
      </c>
      <c r="K95" s="185"/>
      <c r="L95" s="186"/>
      <c r="M95" s="124">
        <v>407</v>
      </c>
      <c r="N95" s="125" t="s">
        <v>232</v>
      </c>
    </row>
    <row r="96" spans="1:16" x14ac:dyDescent="0.2">
      <c r="A96" s="3" t="s">
        <v>343</v>
      </c>
      <c r="B96" s="121" t="s">
        <v>224</v>
      </c>
      <c r="C96" s="117">
        <v>171</v>
      </c>
      <c r="D96" s="118" t="s">
        <v>380</v>
      </c>
      <c r="E96" s="117">
        <v>44</v>
      </c>
      <c r="F96" s="118" t="s">
        <v>520</v>
      </c>
      <c r="G96" s="117">
        <v>13</v>
      </c>
      <c r="H96" s="118" t="s">
        <v>207</v>
      </c>
      <c r="I96" s="117">
        <v>571</v>
      </c>
      <c r="J96" s="118" t="s">
        <v>792</v>
      </c>
      <c r="K96" s="185"/>
      <c r="L96" s="186"/>
      <c r="M96" s="124">
        <v>799</v>
      </c>
      <c r="N96" s="125" t="s">
        <v>422</v>
      </c>
    </row>
    <row r="97" spans="1:16" x14ac:dyDescent="0.2">
      <c r="A97" s="3" t="s">
        <v>343</v>
      </c>
      <c r="B97" s="121" t="s">
        <v>228</v>
      </c>
      <c r="C97" s="117">
        <v>40</v>
      </c>
      <c r="D97" s="118" t="s">
        <v>315</v>
      </c>
      <c r="E97" s="117">
        <v>22</v>
      </c>
      <c r="F97" s="118" t="s">
        <v>563</v>
      </c>
      <c r="G97" s="117">
        <v>13</v>
      </c>
      <c r="H97" s="118" t="s">
        <v>327</v>
      </c>
      <c r="I97" s="117">
        <v>237</v>
      </c>
      <c r="J97" s="118" t="s">
        <v>793</v>
      </c>
      <c r="K97" s="185"/>
      <c r="L97" s="186"/>
      <c r="M97" s="124">
        <v>312</v>
      </c>
      <c r="N97" s="125" t="s">
        <v>157</v>
      </c>
    </row>
    <row r="98" spans="1:16" x14ac:dyDescent="0.2">
      <c r="A98" s="3" t="s">
        <v>343</v>
      </c>
      <c r="B98" s="121" t="s">
        <v>233</v>
      </c>
      <c r="C98" s="117">
        <v>362</v>
      </c>
      <c r="D98" s="118" t="s">
        <v>646</v>
      </c>
      <c r="E98" s="117">
        <v>39</v>
      </c>
      <c r="F98" s="118" t="s">
        <v>89</v>
      </c>
      <c r="G98" s="117">
        <v>56</v>
      </c>
      <c r="H98" s="118" t="s">
        <v>22</v>
      </c>
      <c r="I98" s="117">
        <v>441</v>
      </c>
      <c r="J98" s="118" t="s">
        <v>709</v>
      </c>
      <c r="K98" s="185"/>
      <c r="L98" s="186"/>
      <c r="M98" s="124">
        <v>898</v>
      </c>
      <c r="N98" s="125" t="s">
        <v>442</v>
      </c>
    </row>
    <row r="99" spans="1:16" x14ac:dyDescent="0.2">
      <c r="A99" s="3" t="s">
        <v>343</v>
      </c>
      <c r="B99" s="121" t="s">
        <v>237</v>
      </c>
      <c r="C99" s="117">
        <v>119</v>
      </c>
      <c r="D99" s="118" t="s">
        <v>444</v>
      </c>
      <c r="E99" s="117">
        <v>36</v>
      </c>
      <c r="F99" s="118" t="s">
        <v>627</v>
      </c>
      <c r="G99" s="117">
        <v>13</v>
      </c>
      <c r="H99" s="118" t="s">
        <v>241</v>
      </c>
      <c r="I99" s="117">
        <v>324</v>
      </c>
      <c r="J99" s="118" t="s">
        <v>935</v>
      </c>
      <c r="K99" s="185"/>
      <c r="L99" s="186"/>
      <c r="M99" s="124">
        <v>492</v>
      </c>
      <c r="N99" s="125" t="s">
        <v>46</v>
      </c>
    </row>
    <row r="100" spans="1:16" x14ac:dyDescent="0.2">
      <c r="A100" s="3" t="s">
        <v>343</v>
      </c>
      <c r="B100" s="121" t="s">
        <v>242</v>
      </c>
      <c r="C100" s="117">
        <v>421</v>
      </c>
      <c r="D100" s="118" t="s">
        <v>631</v>
      </c>
      <c r="E100" s="117">
        <v>44</v>
      </c>
      <c r="F100" s="118" t="s">
        <v>89</v>
      </c>
      <c r="G100" s="117">
        <v>91</v>
      </c>
      <c r="H100" s="118" t="s">
        <v>183</v>
      </c>
      <c r="I100" s="117">
        <v>468</v>
      </c>
      <c r="J100" s="118" t="s">
        <v>392</v>
      </c>
      <c r="K100" s="185"/>
      <c r="L100" s="186"/>
      <c r="M100" s="124">
        <v>1024</v>
      </c>
      <c r="N100" s="125" t="s">
        <v>472</v>
      </c>
    </row>
    <row r="101" spans="1:16" x14ac:dyDescent="0.2">
      <c r="A101" s="3" t="s">
        <v>343</v>
      </c>
      <c r="B101" s="121" t="s">
        <v>245</v>
      </c>
      <c r="C101" s="117">
        <v>96</v>
      </c>
      <c r="D101" s="118" t="s">
        <v>243</v>
      </c>
      <c r="E101" s="117">
        <v>30</v>
      </c>
      <c r="F101" s="118" t="s">
        <v>84</v>
      </c>
      <c r="G101" s="117">
        <v>16</v>
      </c>
      <c r="H101" s="118" t="s">
        <v>97</v>
      </c>
      <c r="I101" s="117">
        <v>348</v>
      </c>
      <c r="J101" s="118" t="s">
        <v>731</v>
      </c>
      <c r="K101" s="185"/>
      <c r="L101" s="186"/>
      <c r="M101" s="124">
        <v>490</v>
      </c>
      <c r="N101" s="125" t="s">
        <v>46</v>
      </c>
    </row>
    <row r="102" spans="1:16" x14ac:dyDescent="0.2">
      <c r="A102" s="3" t="s">
        <v>343</v>
      </c>
      <c r="B102" s="121" t="s">
        <v>250</v>
      </c>
      <c r="C102" s="117">
        <v>110</v>
      </c>
      <c r="D102" s="118" t="s">
        <v>57</v>
      </c>
      <c r="E102" s="117">
        <v>0</v>
      </c>
      <c r="F102" s="118" t="s">
        <v>14</v>
      </c>
      <c r="G102" s="117">
        <v>88</v>
      </c>
      <c r="H102" s="118" t="s">
        <v>503</v>
      </c>
      <c r="I102" s="117">
        <v>17</v>
      </c>
      <c r="J102" s="118" t="s">
        <v>80</v>
      </c>
      <c r="K102" s="185"/>
      <c r="L102" s="186"/>
      <c r="M102" s="124">
        <v>215</v>
      </c>
      <c r="N102" s="125" t="s">
        <v>395</v>
      </c>
    </row>
    <row r="103" spans="1:16" x14ac:dyDescent="0.2">
      <c r="A103" s="3" t="s">
        <v>343</v>
      </c>
      <c r="B103" s="121" t="s">
        <v>254</v>
      </c>
      <c r="C103" s="119">
        <v>54</v>
      </c>
      <c r="D103" s="120" t="s">
        <v>772</v>
      </c>
      <c r="E103" s="119">
        <v>3</v>
      </c>
      <c r="F103" s="120" t="s">
        <v>425</v>
      </c>
      <c r="G103" s="119">
        <v>17</v>
      </c>
      <c r="H103" s="120" t="s">
        <v>375</v>
      </c>
      <c r="I103" s="119">
        <v>14</v>
      </c>
      <c r="J103" s="120" t="s">
        <v>474</v>
      </c>
      <c r="K103" s="192"/>
      <c r="L103" s="193"/>
      <c r="M103" s="126">
        <v>88</v>
      </c>
      <c r="N103" s="127" t="s">
        <v>398</v>
      </c>
    </row>
    <row r="104" spans="1:16" x14ac:dyDescent="0.2">
      <c r="A104" s="3" t="s">
        <v>343</v>
      </c>
      <c r="B104" s="3" t="s">
        <v>9</v>
      </c>
      <c r="C104" s="105">
        <f>SUBTOTAL(109,C72:C103)</f>
        <v>6741</v>
      </c>
      <c r="D104" s="95" t="str">
        <f>CONCATENATE("(",FIXED(_tbl13[[#This Row],[Planned - following surgery]]/_tbl13[[#This Row],[Total]]*100,1),")")</f>
        <v>(33.1)</v>
      </c>
      <c r="E104" s="105">
        <f>SUBTOTAL(109,E72:E103)</f>
        <v>934</v>
      </c>
      <c r="F104" s="3" t="str">
        <f>CONCATENATE("(",FIXED(_tbl13[[#This Row],[Unplanned - following surgery]]/_tbl13[[#This Row],[Total]]*100,1),")")</f>
        <v>(4.6)</v>
      </c>
      <c r="G104" s="105">
        <f>SUBTOTAL(109,G72:G103)</f>
        <v>1295</v>
      </c>
      <c r="H104" s="95" t="str">
        <f>CONCATENATE("(",FIXED(_tbl13[[#This Row],[Planned - other]]/_tbl13[[#This Row],[Total]]*100,1),")")</f>
        <v>(6.4)</v>
      </c>
      <c r="I104" s="105">
        <f>SUBTOTAL(109,I72:I103)</f>
        <v>11410</v>
      </c>
      <c r="J104" s="3" t="str">
        <f>CONCATENATE("(",FIXED(_tbl13[[#This Row],[Unplanned - other]]/_tbl13[[#This Row],[Total]]*100,1),")")</f>
        <v>(56.0)</v>
      </c>
      <c r="K104" s="190"/>
      <c r="L104" s="191"/>
      <c r="M104" s="105">
        <f>SUBTOTAL(109,M72:M103)</f>
        <v>20383</v>
      </c>
      <c r="N104" s="95" t="str">
        <f>CONCATENATE("(",FIXED(_tbl13[[#This Row],[Total]]/$M$105*100,1),")")</f>
        <v>(33.7)</v>
      </c>
      <c r="P104" s="106"/>
    </row>
    <row r="105" spans="1:16" x14ac:dyDescent="0.2">
      <c r="A105" s="3" t="s">
        <v>402</v>
      </c>
      <c r="B105" s="3" t="s">
        <v>9</v>
      </c>
      <c r="C105" s="105">
        <f>SUBTOTAL(109,C72:C103,C39:C70,C6:C37)</f>
        <v>20348</v>
      </c>
      <c r="D105" s="95" t="str">
        <f>CONCATENATE("(",FIXED(_tbl13[[#This Row],[Planned - following surgery]]/_tbl13[[#This Row],[Total]]*100,1),")")</f>
        <v>(33.7)</v>
      </c>
      <c r="E105" s="105">
        <f>SUBTOTAL(109,E72:E103,E39:E70,E6:E37)</f>
        <v>3097</v>
      </c>
      <c r="F105" s="3" t="str">
        <f>CONCATENATE("(",FIXED(_tbl13[[#This Row],[Unplanned - following surgery]]/_tbl13[[#This Row],[Total]]*100,1),")")</f>
        <v>(5.1)</v>
      </c>
      <c r="G105" s="105">
        <f>SUBTOTAL(109,G72:G103,G39:G70,G6:G37)</f>
        <v>3775</v>
      </c>
      <c r="H105" s="95" t="str">
        <f>CONCATENATE("(",FIXED(_tbl13[[#This Row],[Planned - other]]/_tbl13[[#This Row],[Total]]*100,1),")")</f>
        <v>(6.2)</v>
      </c>
      <c r="I105" s="105">
        <f>SUBTOTAL(109,I72:I103,I39:I70,I6:I37)</f>
        <v>33194</v>
      </c>
      <c r="J105" s="3" t="str">
        <f>CONCATENATE("(",FIXED(_tbl13[[#This Row],[Unplanned - other]]/_tbl13[[#This Row],[Total]]*100,1),")")</f>
        <v>(54.9)</v>
      </c>
      <c r="K105" s="105">
        <v>5</v>
      </c>
      <c r="L105" s="95" t="s">
        <v>1034</v>
      </c>
      <c r="M105" s="105">
        <f>SUBTOTAL(109,M72:M103,M39:M70,M6:M37)</f>
        <v>60424</v>
      </c>
      <c r="N105" s="3" t="s">
        <v>71</v>
      </c>
    </row>
    <row r="107" spans="1:16" x14ac:dyDescent="0.2">
      <c r="A107" s="240" t="s">
        <v>949</v>
      </c>
      <c r="B107" s="240"/>
      <c r="C107" s="240"/>
      <c r="D107" s="240"/>
      <c r="E107" s="240"/>
      <c r="F107" s="240"/>
      <c r="G107" s="240"/>
      <c r="H107" s="240"/>
      <c r="I107" s="240"/>
      <c r="J107" s="240"/>
      <c r="K107" s="56"/>
      <c r="L107" s="64"/>
      <c r="M107" s="56"/>
      <c r="N107" s="56"/>
    </row>
    <row r="108" spans="1:16" x14ac:dyDescent="0.2">
      <c r="A108" s="227" t="s">
        <v>1108</v>
      </c>
      <c r="B108" s="227"/>
      <c r="C108" s="227"/>
      <c r="D108" s="227"/>
      <c r="E108" s="227"/>
      <c r="F108" s="227"/>
      <c r="G108" s="227"/>
      <c r="H108" s="227"/>
      <c r="I108" s="227"/>
      <c r="J108" s="227"/>
      <c r="K108" s="227"/>
      <c r="L108" s="241"/>
      <c r="M108" s="241"/>
      <c r="N108" s="241"/>
    </row>
    <row r="109" spans="1:16" x14ac:dyDescent="0.2">
      <c r="A109" s="227" t="s">
        <v>1136</v>
      </c>
      <c r="B109" s="227"/>
      <c r="C109" s="227"/>
      <c r="D109" s="227"/>
      <c r="E109" s="227"/>
      <c r="F109" s="227"/>
      <c r="G109" s="227"/>
      <c r="H109" s="227"/>
      <c r="I109" s="227"/>
      <c r="J109" s="227"/>
      <c r="K109" s="227"/>
    </row>
  </sheetData>
  <mergeCells count="8">
    <mergeCell ref="A109:K109"/>
    <mergeCell ref="A107:J107"/>
    <mergeCell ref="A108:K108"/>
    <mergeCell ref="L108:N108"/>
    <mergeCell ref="A1:N1"/>
    <mergeCell ref="A2:N2"/>
    <mergeCell ref="A4:G4"/>
    <mergeCell ref="A3:G3"/>
  </mergeCells>
  <conditionalFormatting sqref="A105:N105 A104:J104 M104:N104 A6:N103">
    <cfRule type="expression" dxfId="979" priority="7">
      <formula>IF($B6="Total",1,0)</formula>
    </cfRule>
  </conditionalFormatting>
  <conditionalFormatting sqref="A6:A104">
    <cfRule type="expression" dxfId="978" priority="5">
      <formula>IF(OR($B5="Organisation",$B6="Total",$B5="Total"),0,1)</formula>
    </cfRule>
  </conditionalFormatting>
  <conditionalFormatting sqref="A105">
    <cfRule type="expression" dxfId="977" priority="55">
      <formula>IF(OR(#REF!="Organisation",$B105="Total",#REF!="Total"),0,1)</formula>
    </cfRule>
  </conditionalFormatting>
  <conditionalFormatting sqref="K104:L104">
    <cfRule type="expression" dxfId="976" priority="1">
      <formula>IF($B104="Total",1,0)</formula>
    </cfRule>
  </conditionalFormatting>
  <pageMargins left="0.25" right="0.25" top="0.75" bottom="0.75" header="0.3" footer="0.3"/>
  <pageSetup paperSize="9" scale="44"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S45"/>
  <sheetViews>
    <sheetView showGridLines="0" showRowColHeaders="0" zoomScaleNormal="100" workbookViewId="0">
      <selection sqref="A1:O1"/>
    </sheetView>
  </sheetViews>
  <sheetFormatPr defaultRowHeight="12.75" x14ac:dyDescent="0.2"/>
  <cols>
    <col min="1" max="1" width="14.5703125" style="58" bestFit="1" customWidth="1"/>
    <col min="2" max="2" width="26.42578125" style="58" customWidth="1"/>
    <col min="3" max="3" width="28.85546875" style="58" bestFit="1" customWidth="1"/>
    <col min="4" max="4" width="15.42578125" style="58" bestFit="1" customWidth="1"/>
    <col min="5" max="5" width="18" style="58" bestFit="1" customWidth="1"/>
    <col min="6" max="6" width="9.85546875" style="58" bestFit="1" customWidth="1"/>
    <col min="7" max="16384" width="9.140625" style="58"/>
  </cols>
  <sheetData>
    <row r="1" spans="1:19" ht="21.75" customHeight="1" x14ac:dyDescent="0.25">
      <c r="A1" s="243" t="s">
        <v>967</v>
      </c>
      <c r="B1" s="244"/>
      <c r="C1" s="244"/>
      <c r="D1" s="244"/>
      <c r="E1" s="244"/>
      <c r="F1" s="245"/>
      <c r="G1" s="244"/>
      <c r="H1" s="245"/>
      <c r="I1" s="244"/>
      <c r="J1" s="245"/>
      <c r="K1" s="244"/>
      <c r="L1" s="245"/>
      <c r="M1" s="244"/>
      <c r="N1" s="244"/>
      <c r="O1" s="244"/>
      <c r="P1" s="62"/>
      <c r="Q1" s="62"/>
      <c r="R1" s="62"/>
      <c r="S1" s="62"/>
    </row>
    <row r="2" spans="1:19" x14ac:dyDescent="0.2">
      <c r="A2" s="7"/>
      <c r="B2" s="8"/>
      <c r="C2" s="7"/>
      <c r="D2" s="8"/>
      <c r="E2" s="7"/>
      <c r="F2" s="8"/>
      <c r="G2" s="7"/>
      <c r="H2" s="8"/>
      <c r="I2" s="7"/>
      <c r="J2" s="8"/>
      <c r="K2" s="7"/>
      <c r="L2" s="8"/>
      <c r="M2" s="7"/>
      <c r="N2" s="7"/>
      <c r="O2" s="7"/>
      <c r="P2" s="7"/>
      <c r="Q2" s="7"/>
      <c r="R2" s="7"/>
      <c r="S2" s="7"/>
    </row>
    <row r="3" spans="1:19" ht="30" customHeight="1" x14ac:dyDescent="0.2">
      <c r="A3" s="217" t="s">
        <v>1006</v>
      </c>
      <c r="B3" s="217"/>
      <c r="C3" s="217"/>
      <c r="D3" s="217"/>
      <c r="E3" s="217"/>
      <c r="F3" s="217"/>
      <c r="G3" s="99"/>
      <c r="H3" s="99"/>
      <c r="I3" s="99"/>
      <c r="J3" s="99"/>
      <c r="K3" s="99"/>
      <c r="L3" s="99"/>
      <c r="M3" s="99"/>
      <c r="N3" s="99"/>
      <c r="O3" s="99"/>
      <c r="P3" s="99"/>
      <c r="Q3" s="99"/>
      <c r="R3" s="99"/>
      <c r="S3" s="99"/>
    </row>
    <row r="5" spans="1:19" x14ac:dyDescent="0.2">
      <c r="A5" s="2" t="s">
        <v>98</v>
      </c>
      <c r="B5" s="2" t="s">
        <v>794</v>
      </c>
      <c r="C5" s="2"/>
      <c r="D5" s="2"/>
      <c r="E5" s="2"/>
      <c r="F5" s="2"/>
    </row>
    <row r="6" spans="1:19" x14ac:dyDescent="0.2">
      <c r="A6" s="2"/>
      <c r="B6" s="2"/>
      <c r="C6" s="2"/>
      <c r="D6" s="2"/>
      <c r="E6" s="2"/>
      <c r="F6" s="2"/>
    </row>
    <row r="7" spans="1:19" x14ac:dyDescent="0.2">
      <c r="A7" s="2" t="s">
        <v>99</v>
      </c>
      <c r="B7" s="2" t="s">
        <v>795</v>
      </c>
      <c r="C7" s="2" t="s">
        <v>796</v>
      </c>
      <c r="D7" s="2" t="s">
        <v>797</v>
      </c>
      <c r="E7" s="2" t="s">
        <v>798</v>
      </c>
      <c r="F7" s="2" t="s">
        <v>799</v>
      </c>
    </row>
    <row r="8" spans="1:19" x14ac:dyDescent="0.2">
      <c r="A8" s="54" t="s">
        <v>109</v>
      </c>
      <c r="B8" s="3">
        <v>474</v>
      </c>
      <c r="C8" s="3">
        <v>131</v>
      </c>
      <c r="D8" s="3">
        <v>205</v>
      </c>
      <c r="E8" s="3">
        <v>1089</v>
      </c>
      <c r="F8" s="3">
        <v>0</v>
      </c>
    </row>
    <row r="9" spans="1:19" x14ac:dyDescent="0.2">
      <c r="A9" s="54" t="s">
        <v>115</v>
      </c>
      <c r="B9" s="3">
        <v>475</v>
      </c>
      <c r="C9" s="3">
        <v>41</v>
      </c>
      <c r="D9" s="3">
        <v>11</v>
      </c>
      <c r="E9" s="3">
        <v>965</v>
      </c>
      <c r="F9" s="3">
        <v>0</v>
      </c>
    </row>
    <row r="10" spans="1:19" x14ac:dyDescent="0.2">
      <c r="A10" s="54" t="s">
        <v>120</v>
      </c>
      <c r="B10" s="3">
        <v>670</v>
      </c>
      <c r="C10" s="3">
        <v>250</v>
      </c>
      <c r="D10" s="3">
        <v>31</v>
      </c>
      <c r="E10" s="3">
        <v>1776</v>
      </c>
      <c r="F10" s="3">
        <v>0</v>
      </c>
    </row>
    <row r="11" spans="1:19" x14ac:dyDescent="0.2">
      <c r="A11" s="54" t="s">
        <v>125</v>
      </c>
      <c r="B11" s="3">
        <v>701</v>
      </c>
      <c r="C11" s="3">
        <v>145</v>
      </c>
      <c r="D11" s="3">
        <v>525</v>
      </c>
      <c r="E11" s="3">
        <v>1643</v>
      </c>
      <c r="F11" s="3">
        <v>0</v>
      </c>
    </row>
    <row r="12" spans="1:19" x14ac:dyDescent="0.2">
      <c r="A12" s="54" t="s">
        <v>131</v>
      </c>
      <c r="B12" s="3">
        <v>1547</v>
      </c>
      <c r="C12" s="3">
        <v>17</v>
      </c>
      <c r="D12" s="3">
        <v>191</v>
      </c>
      <c r="E12" s="3">
        <v>514</v>
      </c>
      <c r="F12" s="3">
        <v>0</v>
      </c>
    </row>
    <row r="13" spans="1:19" x14ac:dyDescent="0.2">
      <c r="A13" s="54" t="s">
        <v>136</v>
      </c>
      <c r="B13" s="3">
        <v>1210</v>
      </c>
      <c r="C13" s="3">
        <v>143</v>
      </c>
      <c r="D13" s="3">
        <v>187</v>
      </c>
      <c r="E13" s="3">
        <v>1708</v>
      </c>
      <c r="F13" s="3">
        <v>0</v>
      </c>
    </row>
    <row r="14" spans="1:19" x14ac:dyDescent="0.2">
      <c r="A14" s="54" t="s">
        <v>143</v>
      </c>
      <c r="B14" s="3">
        <v>383</v>
      </c>
      <c r="C14" s="3">
        <v>128</v>
      </c>
      <c r="D14" s="3">
        <v>157</v>
      </c>
      <c r="E14" s="3">
        <v>972</v>
      </c>
      <c r="F14" s="3">
        <v>1</v>
      </c>
    </row>
    <row r="15" spans="1:19" x14ac:dyDescent="0.2">
      <c r="A15" s="54" t="s">
        <v>147</v>
      </c>
      <c r="B15" s="3">
        <v>1111</v>
      </c>
      <c r="C15" s="3">
        <v>152</v>
      </c>
      <c r="D15" s="3">
        <v>42</v>
      </c>
      <c r="E15" s="3">
        <v>826</v>
      </c>
      <c r="F15" s="3">
        <v>0</v>
      </c>
    </row>
    <row r="16" spans="1:19" x14ac:dyDescent="0.2">
      <c r="A16" s="54" t="s">
        <v>152</v>
      </c>
      <c r="B16" s="3">
        <v>550</v>
      </c>
      <c r="C16" s="3">
        <v>15</v>
      </c>
      <c r="D16" s="3">
        <v>144</v>
      </c>
      <c r="E16" s="3">
        <v>206</v>
      </c>
      <c r="F16" s="3">
        <v>0</v>
      </c>
    </row>
    <row r="17" spans="1:6" x14ac:dyDescent="0.2">
      <c r="A17" s="54" t="s">
        <v>158</v>
      </c>
      <c r="B17" s="3">
        <v>452</v>
      </c>
      <c r="C17" s="3">
        <v>209</v>
      </c>
      <c r="D17" s="3">
        <v>84</v>
      </c>
      <c r="E17" s="3">
        <v>1162</v>
      </c>
      <c r="F17" s="3">
        <v>0</v>
      </c>
    </row>
    <row r="18" spans="1:6" x14ac:dyDescent="0.2">
      <c r="A18" s="54" t="s">
        <v>162</v>
      </c>
      <c r="B18" s="3">
        <v>90</v>
      </c>
      <c r="C18" s="3">
        <v>24</v>
      </c>
      <c r="D18" s="3">
        <v>21</v>
      </c>
      <c r="E18" s="3">
        <v>761</v>
      </c>
      <c r="F18" s="3">
        <v>0</v>
      </c>
    </row>
    <row r="19" spans="1:6" x14ac:dyDescent="0.2">
      <c r="A19" s="54" t="s">
        <v>166</v>
      </c>
      <c r="B19" s="3">
        <v>408</v>
      </c>
      <c r="C19" s="3">
        <v>127</v>
      </c>
      <c r="D19" s="3">
        <v>93</v>
      </c>
      <c r="E19" s="3">
        <v>1214</v>
      </c>
      <c r="F19" s="3">
        <v>3</v>
      </c>
    </row>
    <row r="20" spans="1:6" x14ac:dyDescent="0.2">
      <c r="A20" s="54" t="s">
        <v>170</v>
      </c>
      <c r="B20" s="3">
        <v>941</v>
      </c>
      <c r="C20" s="3">
        <v>42</v>
      </c>
      <c r="D20" s="3">
        <v>100</v>
      </c>
      <c r="E20" s="3">
        <v>1169</v>
      </c>
      <c r="F20" s="3">
        <v>0</v>
      </c>
    </row>
    <row r="21" spans="1:6" x14ac:dyDescent="0.2">
      <c r="A21" s="54" t="s">
        <v>176</v>
      </c>
      <c r="B21" s="3">
        <v>827</v>
      </c>
      <c r="C21" s="3">
        <v>7</v>
      </c>
      <c r="D21" s="3">
        <v>72</v>
      </c>
      <c r="E21" s="3">
        <v>749</v>
      </c>
      <c r="F21" s="3">
        <v>0</v>
      </c>
    </row>
    <row r="22" spans="1:6" x14ac:dyDescent="0.2">
      <c r="A22" s="54" t="s">
        <v>180</v>
      </c>
      <c r="B22" s="3">
        <v>1270</v>
      </c>
      <c r="C22" s="3">
        <v>70</v>
      </c>
      <c r="D22" s="3">
        <v>89</v>
      </c>
      <c r="E22" s="3">
        <v>1482</v>
      </c>
      <c r="F22" s="3">
        <v>0</v>
      </c>
    </row>
    <row r="23" spans="1:6" x14ac:dyDescent="0.2">
      <c r="A23" s="54" t="s">
        <v>185</v>
      </c>
      <c r="B23" s="3">
        <v>584</v>
      </c>
      <c r="C23" s="3">
        <v>164</v>
      </c>
      <c r="D23" s="3">
        <v>69</v>
      </c>
      <c r="E23" s="3">
        <v>1378</v>
      </c>
      <c r="F23" s="3">
        <v>0</v>
      </c>
    </row>
    <row r="24" spans="1:6" x14ac:dyDescent="0.2">
      <c r="A24" s="54" t="s">
        <v>190</v>
      </c>
      <c r="B24" s="3">
        <v>941</v>
      </c>
      <c r="C24" s="3">
        <v>103</v>
      </c>
      <c r="D24" s="3">
        <v>65</v>
      </c>
      <c r="E24" s="3">
        <v>1485</v>
      </c>
      <c r="F24" s="3">
        <v>0</v>
      </c>
    </row>
    <row r="25" spans="1:6" x14ac:dyDescent="0.2">
      <c r="A25" s="54" t="s">
        <v>194</v>
      </c>
      <c r="B25" s="3">
        <v>90</v>
      </c>
      <c r="C25" s="3">
        <v>33</v>
      </c>
      <c r="D25" s="3">
        <v>36</v>
      </c>
      <c r="E25" s="3">
        <v>782</v>
      </c>
      <c r="F25" s="3">
        <v>0</v>
      </c>
    </row>
    <row r="26" spans="1:6" x14ac:dyDescent="0.2">
      <c r="A26" s="54" t="s">
        <v>198</v>
      </c>
      <c r="B26" s="3">
        <v>474</v>
      </c>
      <c r="C26" s="3">
        <v>96</v>
      </c>
      <c r="D26" s="3">
        <v>49</v>
      </c>
      <c r="E26" s="3">
        <v>1103</v>
      </c>
      <c r="F26" s="3">
        <v>0</v>
      </c>
    </row>
    <row r="27" spans="1:6" x14ac:dyDescent="0.2">
      <c r="A27" s="54" t="s">
        <v>202</v>
      </c>
      <c r="B27" s="3">
        <v>91</v>
      </c>
      <c r="C27" s="3">
        <v>33</v>
      </c>
      <c r="D27" s="3">
        <v>23</v>
      </c>
      <c r="E27" s="3">
        <v>892</v>
      </c>
      <c r="F27" s="3">
        <v>0</v>
      </c>
    </row>
    <row r="28" spans="1:6" x14ac:dyDescent="0.2">
      <c r="A28" s="54" t="s">
        <v>208</v>
      </c>
      <c r="B28" s="3">
        <v>1246</v>
      </c>
      <c r="C28" s="3">
        <v>306</v>
      </c>
      <c r="D28" s="3">
        <v>204</v>
      </c>
      <c r="E28" s="3">
        <v>2099</v>
      </c>
      <c r="F28" s="3">
        <v>0</v>
      </c>
    </row>
    <row r="29" spans="1:6" x14ac:dyDescent="0.2">
      <c r="A29" s="54" t="s">
        <v>212</v>
      </c>
      <c r="B29" s="3">
        <v>856</v>
      </c>
      <c r="C29" s="3">
        <v>122</v>
      </c>
      <c r="D29" s="3">
        <v>30</v>
      </c>
      <c r="E29" s="3">
        <v>1179</v>
      </c>
      <c r="F29" s="3">
        <v>0</v>
      </c>
    </row>
    <row r="30" spans="1:6" x14ac:dyDescent="0.2">
      <c r="A30" s="54" t="s">
        <v>216</v>
      </c>
      <c r="B30" s="3">
        <v>647</v>
      </c>
      <c r="C30" s="3">
        <v>14</v>
      </c>
      <c r="D30" s="3">
        <v>222</v>
      </c>
      <c r="E30" s="3">
        <v>373</v>
      </c>
      <c r="F30" s="3">
        <v>0</v>
      </c>
    </row>
    <row r="31" spans="1:6" x14ac:dyDescent="0.2">
      <c r="A31" s="54" t="s">
        <v>220</v>
      </c>
      <c r="B31" s="3">
        <v>183</v>
      </c>
      <c r="C31" s="3">
        <v>62</v>
      </c>
      <c r="D31" s="3">
        <v>92</v>
      </c>
      <c r="E31" s="3">
        <v>841</v>
      </c>
      <c r="F31" s="3">
        <v>0</v>
      </c>
    </row>
    <row r="32" spans="1:6" x14ac:dyDescent="0.2">
      <c r="A32" s="54" t="s">
        <v>224</v>
      </c>
      <c r="B32" s="3">
        <v>465</v>
      </c>
      <c r="C32" s="3">
        <v>111</v>
      </c>
      <c r="D32" s="3">
        <v>45</v>
      </c>
      <c r="E32" s="3">
        <v>1170</v>
      </c>
      <c r="F32" s="3">
        <v>0</v>
      </c>
    </row>
    <row r="33" spans="1:14" x14ac:dyDescent="0.2">
      <c r="A33" s="54" t="s">
        <v>228</v>
      </c>
      <c r="B33" s="3">
        <v>126</v>
      </c>
      <c r="C33" s="3">
        <v>73</v>
      </c>
      <c r="D33" s="3">
        <v>26</v>
      </c>
      <c r="E33" s="3">
        <v>890</v>
      </c>
      <c r="F33" s="3">
        <v>0</v>
      </c>
    </row>
    <row r="34" spans="1:14" x14ac:dyDescent="0.2">
      <c r="A34" s="54" t="s">
        <v>233</v>
      </c>
      <c r="B34" s="3">
        <v>1131</v>
      </c>
      <c r="C34" s="3">
        <v>123</v>
      </c>
      <c r="D34" s="3">
        <v>149</v>
      </c>
      <c r="E34" s="3">
        <v>1244</v>
      </c>
      <c r="F34" s="3">
        <v>0</v>
      </c>
    </row>
    <row r="35" spans="1:14" x14ac:dyDescent="0.2">
      <c r="A35" s="54" t="s">
        <v>237</v>
      </c>
      <c r="B35" s="3">
        <v>395</v>
      </c>
      <c r="C35" s="3">
        <v>127</v>
      </c>
      <c r="D35" s="3">
        <v>46</v>
      </c>
      <c r="E35" s="3">
        <v>947</v>
      </c>
      <c r="F35" s="3">
        <v>0</v>
      </c>
    </row>
    <row r="36" spans="1:14" x14ac:dyDescent="0.2">
      <c r="A36" s="54" t="s">
        <v>242</v>
      </c>
      <c r="B36" s="3">
        <v>1179</v>
      </c>
      <c r="C36" s="3">
        <v>156</v>
      </c>
      <c r="D36" s="3">
        <v>206</v>
      </c>
      <c r="E36" s="3">
        <v>1533</v>
      </c>
      <c r="F36" s="3">
        <v>0</v>
      </c>
    </row>
    <row r="37" spans="1:14" x14ac:dyDescent="0.2">
      <c r="A37" s="54" t="s">
        <v>245</v>
      </c>
      <c r="B37" s="3">
        <v>288</v>
      </c>
      <c r="C37" s="3">
        <v>64</v>
      </c>
      <c r="D37" s="3">
        <v>33</v>
      </c>
      <c r="E37" s="3">
        <v>948</v>
      </c>
      <c r="F37" s="3">
        <v>0</v>
      </c>
    </row>
    <row r="38" spans="1:14" x14ac:dyDescent="0.2">
      <c r="A38" s="54" t="s">
        <v>250</v>
      </c>
      <c r="B38" s="3">
        <v>380</v>
      </c>
      <c r="C38" s="3">
        <v>1</v>
      </c>
      <c r="D38" s="3">
        <v>487</v>
      </c>
      <c r="E38" s="3">
        <v>43</v>
      </c>
      <c r="F38" s="3">
        <v>0</v>
      </c>
    </row>
    <row r="39" spans="1:14" x14ac:dyDescent="0.2">
      <c r="A39" s="54" t="s">
        <v>254</v>
      </c>
      <c r="B39" s="3">
        <v>163</v>
      </c>
      <c r="C39" s="3">
        <v>10</v>
      </c>
      <c r="D39" s="3">
        <v>44</v>
      </c>
      <c r="E39" s="3">
        <v>51</v>
      </c>
      <c r="F39" s="3">
        <v>1</v>
      </c>
    </row>
    <row r="40" spans="1:14" x14ac:dyDescent="0.2">
      <c r="A40" s="54" t="s">
        <v>800</v>
      </c>
      <c r="B40" s="3">
        <v>20348</v>
      </c>
      <c r="C40" s="3">
        <v>3099</v>
      </c>
      <c r="D40" s="3">
        <v>3778</v>
      </c>
      <c r="E40" s="3">
        <v>33194</v>
      </c>
      <c r="F40" s="3">
        <v>5</v>
      </c>
    </row>
    <row r="43" spans="1:14" x14ac:dyDescent="0.2">
      <c r="A43" s="240" t="s">
        <v>949</v>
      </c>
      <c r="B43" s="240"/>
      <c r="C43" s="240"/>
      <c r="D43" s="240"/>
      <c r="E43" s="240"/>
      <c r="F43" s="240"/>
      <c r="G43" s="240"/>
      <c r="H43" s="240"/>
      <c r="I43" s="240"/>
      <c r="J43" s="240"/>
      <c r="K43" s="56"/>
      <c r="L43" s="64"/>
      <c r="M43" s="56"/>
      <c r="N43" s="56"/>
    </row>
    <row r="44" spans="1:14" x14ac:dyDescent="0.2">
      <c r="A44" s="227" t="s">
        <v>1108</v>
      </c>
      <c r="B44" s="227"/>
      <c r="C44" s="227"/>
      <c r="D44" s="227"/>
      <c r="E44" s="227"/>
      <c r="F44" s="227"/>
      <c r="G44" s="227"/>
      <c r="H44" s="227"/>
      <c r="I44" s="227"/>
      <c r="J44" s="227"/>
      <c r="K44" s="227"/>
      <c r="L44" s="241"/>
      <c r="M44" s="241"/>
      <c r="N44" s="241"/>
    </row>
    <row r="45" spans="1:14" x14ac:dyDescent="0.2">
      <c r="A45" s="237" t="s">
        <v>1090</v>
      </c>
      <c r="B45" s="237"/>
      <c r="C45" s="237"/>
      <c r="D45" s="237"/>
      <c r="E45" s="237"/>
      <c r="F45" s="237"/>
      <c r="G45" s="237"/>
      <c r="H45" s="237"/>
      <c r="I45" s="237"/>
    </row>
  </sheetData>
  <mergeCells count="6">
    <mergeCell ref="A45:I45"/>
    <mergeCell ref="A1:O1"/>
    <mergeCell ref="A43:J43"/>
    <mergeCell ref="A44:K44"/>
    <mergeCell ref="L44:N44"/>
    <mergeCell ref="A3:F3"/>
  </mergeCells>
  <pageMargins left="0.7" right="0.7" top="0.75" bottom="0.75" header="0.3" footer="0.3"/>
  <pageSetup paperSize="9" scale="68"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Q143"/>
  <sheetViews>
    <sheetView showGridLines="0" showRowColHeaders="0" zoomScaleNormal="100" workbookViewId="0">
      <selection sqref="A1:N1"/>
    </sheetView>
  </sheetViews>
  <sheetFormatPr defaultColWidth="8.7109375" defaultRowHeight="12.75" x14ac:dyDescent="0.2"/>
  <cols>
    <col min="1" max="1" width="7" style="2" customWidth="1"/>
    <col min="2" max="2" width="16.85546875" style="2" customWidth="1"/>
    <col min="3" max="3" width="18" style="2" customWidth="1"/>
    <col min="4" max="4" width="21.42578125" style="2" customWidth="1"/>
    <col min="5" max="5" width="20" style="2" customWidth="1"/>
    <col min="6" max="6" width="22.28515625" style="2" customWidth="1"/>
    <col min="7" max="7" width="10.5703125" style="2" customWidth="1"/>
    <col min="8" max="8" width="14" style="2" customWidth="1"/>
    <col min="9" max="9" width="10.5703125" style="2" customWidth="1"/>
    <col min="10" max="10" width="14" style="2" customWidth="1"/>
    <col min="11" max="11" width="13.85546875" style="2" customWidth="1"/>
    <col min="12" max="12" width="17.28515625" style="2" customWidth="1"/>
    <col min="13" max="13" width="10" style="2" customWidth="1"/>
    <col min="14" max="14" width="13.42578125" style="2" customWidth="1"/>
    <col min="15" max="16384" width="8.7109375" style="2"/>
  </cols>
  <sheetData>
    <row r="1" spans="1:17" ht="20.25" customHeight="1" x14ac:dyDescent="0.25">
      <c r="A1" s="216" t="s">
        <v>1009</v>
      </c>
      <c r="B1" s="246"/>
      <c r="C1" s="246"/>
      <c r="D1" s="246"/>
      <c r="E1" s="246"/>
      <c r="F1" s="246"/>
      <c r="G1" s="246"/>
      <c r="H1" s="246"/>
      <c r="I1" s="246"/>
      <c r="J1" s="246"/>
      <c r="K1" s="246"/>
      <c r="L1" s="246"/>
      <c r="M1" s="246"/>
      <c r="N1" s="246"/>
    </row>
    <row r="2" spans="1:17" ht="26.25" customHeight="1" x14ac:dyDescent="0.2">
      <c r="A2" s="217" t="s">
        <v>1007</v>
      </c>
      <c r="B2" s="217"/>
      <c r="C2" s="217"/>
      <c r="D2" s="217"/>
      <c r="E2" s="217"/>
      <c r="F2" s="217"/>
      <c r="G2" s="217"/>
      <c r="H2" s="217"/>
      <c r="I2" s="217"/>
      <c r="J2" s="217"/>
      <c r="K2" s="217"/>
      <c r="L2" s="217"/>
      <c r="M2" s="46"/>
      <c r="N2" s="46"/>
    </row>
    <row r="3" spans="1:17" ht="33.75" customHeight="1" x14ac:dyDescent="0.2">
      <c r="A3" s="217" t="s">
        <v>1091</v>
      </c>
      <c r="B3" s="217"/>
      <c r="C3" s="217"/>
      <c r="D3" s="217"/>
      <c r="E3" s="217"/>
      <c r="F3" s="217"/>
      <c r="G3" s="217"/>
      <c r="H3" s="217"/>
      <c r="I3" s="217"/>
      <c r="J3" s="217"/>
      <c r="K3" s="217"/>
      <c r="L3" s="131"/>
      <c r="M3" s="131"/>
      <c r="N3" s="46"/>
    </row>
    <row r="4" spans="1:17" ht="42" customHeight="1" x14ac:dyDescent="0.2">
      <c r="A4" s="235" t="s">
        <v>1008</v>
      </c>
      <c r="B4" s="235"/>
      <c r="C4" s="235"/>
      <c r="D4" s="235"/>
      <c r="E4" s="235"/>
      <c r="F4" s="235"/>
      <c r="G4" s="235"/>
      <c r="H4" s="235"/>
      <c r="I4" s="235"/>
      <c r="J4" s="235"/>
      <c r="K4" s="235"/>
      <c r="L4" s="131"/>
      <c r="M4" s="131"/>
      <c r="N4" s="46"/>
    </row>
    <row r="5" spans="1:17" x14ac:dyDescent="0.2">
      <c r="A5" s="39" t="s">
        <v>98</v>
      </c>
      <c r="B5" s="39" t="s">
        <v>99</v>
      </c>
      <c r="C5" s="39" t="s">
        <v>801</v>
      </c>
      <c r="D5" s="39" t="s">
        <v>802</v>
      </c>
      <c r="E5" s="39" t="s">
        <v>803</v>
      </c>
      <c r="F5" s="39" t="s">
        <v>804</v>
      </c>
      <c r="G5" s="39" t="s">
        <v>805</v>
      </c>
      <c r="H5" s="39" t="s">
        <v>806</v>
      </c>
      <c r="I5" s="39" t="s">
        <v>807</v>
      </c>
      <c r="J5" s="39" t="s">
        <v>808</v>
      </c>
      <c r="K5" s="39" t="s">
        <v>7</v>
      </c>
      <c r="L5" s="39" t="s">
        <v>8</v>
      </c>
      <c r="M5" s="39" t="s">
        <v>9</v>
      </c>
      <c r="N5" s="39" t="s">
        <v>10</v>
      </c>
    </row>
    <row r="6" spans="1:17" x14ac:dyDescent="0.2">
      <c r="A6" s="3" t="s">
        <v>108</v>
      </c>
      <c r="B6" s="140" t="s">
        <v>109</v>
      </c>
      <c r="C6" s="117">
        <v>186</v>
      </c>
      <c r="D6" s="118" t="s">
        <v>723</v>
      </c>
      <c r="E6" s="117">
        <v>167</v>
      </c>
      <c r="F6" s="118" t="s">
        <v>809</v>
      </c>
      <c r="G6" s="185"/>
      <c r="H6" s="186"/>
      <c r="I6" s="185"/>
      <c r="J6" s="186"/>
      <c r="K6" s="185"/>
      <c r="L6" s="186"/>
      <c r="M6" s="138">
        <v>354</v>
      </c>
      <c r="N6" s="139" t="s">
        <v>462</v>
      </c>
      <c r="P6" s="106"/>
      <c r="Q6" s="106"/>
    </row>
    <row r="7" spans="1:17" x14ac:dyDescent="0.2">
      <c r="A7" s="3" t="s">
        <v>108</v>
      </c>
      <c r="B7" s="140" t="s">
        <v>115</v>
      </c>
      <c r="C7" s="117">
        <v>174</v>
      </c>
      <c r="D7" s="118" t="s">
        <v>36</v>
      </c>
      <c r="E7" s="117">
        <v>141</v>
      </c>
      <c r="F7" s="118" t="s">
        <v>37</v>
      </c>
      <c r="G7" s="185"/>
      <c r="H7" s="186"/>
      <c r="I7" s="185"/>
      <c r="J7" s="186"/>
      <c r="K7" s="185"/>
      <c r="L7" s="186"/>
      <c r="M7" s="138">
        <v>315</v>
      </c>
      <c r="N7" s="139" t="s">
        <v>207</v>
      </c>
      <c r="P7" s="106"/>
    </row>
    <row r="8" spans="1:17" x14ac:dyDescent="0.2">
      <c r="A8" s="3" t="s">
        <v>108</v>
      </c>
      <c r="B8" s="140" t="s">
        <v>120</v>
      </c>
      <c r="C8" s="117">
        <v>257</v>
      </c>
      <c r="D8" s="118" t="s">
        <v>769</v>
      </c>
      <c r="E8" s="117">
        <v>170</v>
      </c>
      <c r="F8" s="118" t="s">
        <v>499</v>
      </c>
      <c r="G8" s="185"/>
      <c r="H8" s="186"/>
      <c r="I8" s="185"/>
      <c r="J8" s="186"/>
      <c r="K8" s="185"/>
      <c r="L8" s="186"/>
      <c r="M8" s="138">
        <v>427</v>
      </c>
      <c r="N8" s="139" t="s">
        <v>385</v>
      </c>
      <c r="P8" s="106"/>
    </row>
    <row r="9" spans="1:17" x14ac:dyDescent="0.2">
      <c r="A9" s="3" t="s">
        <v>108</v>
      </c>
      <c r="B9" s="140" t="s">
        <v>125</v>
      </c>
      <c r="C9" s="117">
        <v>114</v>
      </c>
      <c r="D9" s="118" t="s">
        <v>368</v>
      </c>
      <c r="E9" s="117">
        <v>393</v>
      </c>
      <c r="F9" s="118" t="s">
        <v>810</v>
      </c>
      <c r="G9" s="185"/>
      <c r="H9" s="186"/>
      <c r="I9" s="185"/>
      <c r="J9" s="186"/>
      <c r="K9" s="185"/>
      <c r="L9" s="186"/>
      <c r="M9" s="138">
        <v>508</v>
      </c>
      <c r="N9" s="139" t="s">
        <v>241</v>
      </c>
      <c r="P9" s="106"/>
    </row>
    <row r="10" spans="1:17" x14ac:dyDescent="0.2">
      <c r="A10" s="3" t="s">
        <v>108</v>
      </c>
      <c r="B10" s="140" t="s">
        <v>131</v>
      </c>
      <c r="C10" s="117">
        <v>61</v>
      </c>
      <c r="D10" s="118" t="s">
        <v>747</v>
      </c>
      <c r="E10" s="117">
        <v>95</v>
      </c>
      <c r="F10" s="118" t="s">
        <v>811</v>
      </c>
      <c r="G10" s="185"/>
      <c r="H10" s="186"/>
      <c r="I10" s="185"/>
      <c r="J10" s="186"/>
      <c r="K10" s="185"/>
      <c r="L10" s="186"/>
      <c r="M10" s="138">
        <v>158</v>
      </c>
      <c r="N10" s="139" t="s">
        <v>554</v>
      </c>
      <c r="P10" s="106"/>
    </row>
    <row r="11" spans="1:17" x14ac:dyDescent="0.2">
      <c r="A11" s="3" t="s">
        <v>108</v>
      </c>
      <c r="B11" s="140" t="s">
        <v>136</v>
      </c>
      <c r="C11" s="117">
        <v>190</v>
      </c>
      <c r="D11" s="118" t="s">
        <v>469</v>
      </c>
      <c r="E11" s="117">
        <v>355</v>
      </c>
      <c r="F11" s="118" t="s">
        <v>812</v>
      </c>
      <c r="G11" s="185"/>
      <c r="H11" s="186"/>
      <c r="I11" s="185"/>
      <c r="J11" s="186"/>
      <c r="K11" s="185"/>
      <c r="L11" s="186"/>
      <c r="M11" s="138">
        <v>545</v>
      </c>
      <c r="N11" s="139" t="s">
        <v>263</v>
      </c>
      <c r="P11" s="106"/>
    </row>
    <row r="12" spans="1:17" x14ac:dyDescent="0.2">
      <c r="A12" s="3" t="s">
        <v>108</v>
      </c>
      <c r="B12" s="140" t="s">
        <v>143</v>
      </c>
      <c r="C12" s="117">
        <v>141</v>
      </c>
      <c r="D12" s="118" t="s">
        <v>717</v>
      </c>
      <c r="E12" s="117">
        <v>130</v>
      </c>
      <c r="F12" s="118" t="s">
        <v>714</v>
      </c>
      <c r="G12" s="185"/>
      <c r="H12" s="186"/>
      <c r="I12" s="185"/>
      <c r="J12" s="186"/>
      <c r="K12" s="185"/>
      <c r="L12" s="186"/>
      <c r="M12" s="138">
        <v>283</v>
      </c>
      <c r="N12" s="139" t="s">
        <v>293</v>
      </c>
      <c r="P12" s="106"/>
    </row>
    <row r="13" spans="1:17" x14ac:dyDescent="0.2">
      <c r="A13" s="3" t="s">
        <v>108</v>
      </c>
      <c r="B13" s="140" t="s">
        <v>147</v>
      </c>
      <c r="C13" s="117">
        <v>152</v>
      </c>
      <c r="D13" s="118" t="s">
        <v>69</v>
      </c>
      <c r="E13" s="117">
        <v>116</v>
      </c>
      <c r="F13" s="118" t="s">
        <v>70</v>
      </c>
      <c r="G13" s="185"/>
      <c r="H13" s="186"/>
      <c r="I13" s="185"/>
      <c r="J13" s="186"/>
      <c r="K13" s="185"/>
      <c r="L13" s="186"/>
      <c r="M13" s="138">
        <v>268</v>
      </c>
      <c r="N13" s="139" t="s">
        <v>336</v>
      </c>
      <c r="P13" s="106"/>
    </row>
    <row r="14" spans="1:17" x14ac:dyDescent="0.2">
      <c r="A14" s="3" t="s">
        <v>108</v>
      </c>
      <c r="B14" s="140" t="s">
        <v>152</v>
      </c>
      <c r="C14" s="117">
        <v>46</v>
      </c>
      <c r="D14" s="118" t="s">
        <v>535</v>
      </c>
      <c r="E14" s="117">
        <v>23</v>
      </c>
      <c r="F14" s="118" t="s">
        <v>167</v>
      </c>
      <c r="G14" s="185"/>
      <c r="H14" s="186"/>
      <c r="I14" s="185"/>
      <c r="J14" s="186"/>
      <c r="K14" s="185"/>
      <c r="L14" s="186"/>
      <c r="M14" s="138">
        <v>69</v>
      </c>
      <c r="N14" s="139" t="s">
        <v>257</v>
      </c>
      <c r="P14" s="106"/>
    </row>
    <row r="15" spans="1:17" x14ac:dyDescent="0.2">
      <c r="A15" s="3" t="s">
        <v>108</v>
      </c>
      <c r="B15" s="140" t="s">
        <v>158</v>
      </c>
      <c r="C15" s="117">
        <v>178</v>
      </c>
      <c r="D15" s="118" t="s">
        <v>82</v>
      </c>
      <c r="E15" s="117">
        <v>215</v>
      </c>
      <c r="F15" s="118" t="s">
        <v>81</v>
      </c>
      <c r="G15" s="185"/>
      <c r="H15" s="186"/>
      <c r="I15" s="185"/>
      <c r="J15" s="186"/>
      <c r="K15" s="185"/>
      <c r="L15" s="186"/>
      <c r="M15" s="138">
        <v>393</v>
      </c>
      <c r="N15" s="139" t="s">
        <v>232</v>
      </c>
      <c r="P15" s="106"/>
    </row>
    <row r="16" spans="1:17" x14ac:dyDescent="0.2">
      <c r="A16" s="3" t="s">
        <v>108</v>
      </c>
      <c r="B16" s="140" t="s">
        <v>162</v>
      </c>
      <c r="C16" s="117">
        <v>64</v>
      </c>
      <c r="D16" s="118" t="s">
        <v>339</v>
      </c>
      <c r="E16" s="117">
        <v>182</v>
      </c>
      <c r="F16" s="118" t="s">
        <v>813</v>
      </c>
      <c r="G16" s="185"/>
      <c r="H16" s="186"/>
      <c r="I16" s="185"/>
      <c r="J16" s="186"/>
      <c r="K16" s="185"/>
      <c r="L16" s="186"/>
      <c r="M16" s="138">
        <v>248</v>
      </c>
      <c r="N16" s="139" t="s">
        <v>439</v>
      </c>
      <c r="P16" s="106"/>
    </row>
    <row r="17" spans="1:16" x14ac:dyDescent="0.2">
      <c r="A17" s="3" t="s">
        <v>108</v>
      </c>
      <c r="B17" s="140" t="s">
        <v>166</v>
      </c>
      <c r="C17" s="117">
        <v>241</v>
      </c>
      <c r="D17" s="118" t="s">
        <v>560</v>
      </c>
      <c r="E17" s="117">
        <v>171</v>
      </c>
      <c r="F17" s="118" t="s">
        <v>13</v>
      </c>
      <c r="G17" s="185"/>
      <c r="H17" s="186"/>
      <c r="I17" s="185"/>
      <c r="J17" s="186"/>
      <c r="K17" s="185"/>
      <c r="L17" s="186"/>
      <c r="M17" s="138">
        <v>413</v>
      </c>
      <c r="N17" s="139" t="s">
        <v>385</v>
      </c>
      <c r="P17" s="106"/>
    </row>
    <row r="18" spans="1:16" x14ac:dyDescent="0.2">
      <c r="A18" s="3" t="s">
        <v>108</v>
      </c>
      <c r="B18" s="140" t="s">
        <v>170</v>
      </c>
      <c r="C18" s="117">
        <v>211</v>
      </c>
      <c r="D18" s="118" t="s">
        <v>814</v>
      </c>
      <c r="E18" s="117">
        <v>166</v>
      </c>
      <c r="F18" s="118" t="s">
        <v>762</v>
      </c>
      <c r="G18" s="185"/>
      <c r="H18" s="186"/>
      <c r="I18" s="185"/>
      <c r="J18" s="186"/>
      <c r="K18" s="185"/>
      <c r="L18" s="186"/>
      <c r="M18" s="138">
        <v>378</v>
      </c>
      <c r="N18" s="139" t="s">
        <v>219</v>
      </c>
      <c r="P18" s="106"/>
    </row>
    <row r="19" spans="1:16" x14ac:dyDescent="0.2">
      <c r="A19" s="3" t="s">
        <v>108</v>
      </c>
      <c r="B19" s="140" t="s">
        <v>176</v>
      </c>
      <c r="C19" s="117">
        <v>64</v>
      </c>
      <c r="D19" s="118" t="s">
        <v>287</v>
      </c>
      <c r="E19" s="117">
        <v>208</v>
      </c>
      <c r="F19" s="118" t="s">
        <v>815</v>
      </c>
      <c r="G19" s="185"/>
      <c r="H19" s="186"/>
      <c r="I19" s="185"/>
      <c r="J19" s="186"/>
      <c r="K19" s="185"/>
      <c r="L19" s="186"/>
      <c r="M19" s="138">
        <v>274</v>
      </c>
      <c r="N19" s="139" t="s">
        <v>293</v>
      </c>
      <c r="P19" s="106"/>
    </row>
    <row r="20" spans="1:16" x14ac:dyDescent="0.2">
      <c r="A20" s="3" t="s">
        <v>108</v>
      </c>
      <c r="B20" s="140" t="s">
        <v>180</v>
      </c>
      <c r="C20" s="117">
        <v>208</v>
      </c>
      <c r="D20" s="118" t="s">
        <v>587</v>
      </c>
      <c r="E20" s="117">
        <v>305</v>
      </c>
      <c r="F20" s="118" t="s">
        <v>370</v>
      </c>
      <c r="G20" s="185"/>
      <c r="H20" s="186"/>
      <c r="I20" s="185"/>
      <c r="J20" s="186"/>
      <c r="K20" s="185"/>
      <c r="L20" s="186"/>
      <c r="M20" s="138">
        <v>514</v>
      </c>
      <c r="N20" s="139" t="s">
        <v>241</v>
      </c>
      <c r="P20" s="106"/>
    </row>
    <row r="21" spans="1:16" x14ac:dyDescent="0.2">
      <c r="A21" s="3" t="s">
        <v>108</v>
      </c>
      <c r="B21" s="140" t="s">
        <v>185</v>
      </c>
      <c r="C21" s="117">
        <v>302</v>
      </c>
      <c r="D21" s="118" t="s">
        <v>761</v>
      </c>
      <c r="E21" s="117">
        <v>152</v>
      </c>
      <c r="F21" s="118" t="s">
        <v>167</v>
      </c>
      <c r="G21" s="185"/>
      <c r="H21" s="186"/>
      <c r="I21" s="185"/>
      <c r="J21" s="186"/>
      <c r="K21" s="185"/>
      <c r="L21" s="186"/>
      <c r="M21" s="138">
        <v>457</v>
      </c>
      <c r="N21" s="139" t="s">
        <v>427</v>
      </c>
      <c r="P21" s="106"/>
    </row>
    <row r="22" spans="1:16" x14ac:dyDescent="0.2">
      <c r="A22" s="3" t="s">
        <v>108</v>
      </c>
      <c r="B22" s="140" t="s">
        <v>190</v>
      </c>
      <c r="C22" s="117">
        <v>155</v>
      </c>
      <c r="D22" s="118" t="s">
        <v>168</v>
      </c>
      <c r="E22" s="117">
        <v>336</v>
      </c>
      <c r="F22" s="118" t="s">
        <v>816</v>
      </c>
      <c r="G22" s="185"/>
      <c r="H22" s="186"/>
      <c r="I22" s="185"/>
      <c r="J22" s="186"/>
      <c r="K22" s="185"/>
      <c r="L22" s="186"/>
      <c r="M22" s="138">
        <v>492</v>
      </c>
      <c r="N22" s="139" t="s">
        <v>55</v>
      </c>
      <c r="P22" s="106"/>
    </row>
    <row r="23" spans="1:16" x14ac:dyDescent="0.2">
      <c r="A23" s="3" t="s">
        <v>108</v>
      </c>
      <c r="B23" s="140" t="s">
        <v>194</v>
      </c>
      <c r="C23" s="117">
        <v>227</v>
      </c>
      <c r="D23" s="118" t="s">
        <v>817</v>
      </c>
      <c r="E23" s="117">
        <v>10</v>
      </c>
      <c r="F23" s="118" t="s">
        <v>327</v>
      </c>
      <c r="G23" s="185"/>
      <c r="H23" s="186"/>
      <c r="I23" s="185"/>
      <c r="J23" s="186"/>
      <c r="K23" s="185"/>
      <c r="L23" s="186"/>
      <c r="M23" s="138">
        <v>238</v>
      </c>
      <c r="N23" s="139" t="s">
        <v>439</v>
      </c>
      <c r="P23" s="106"/>
    </row>
    <row r="24" spans="1:16" x14ac:dyDescent="0.2">
      <c r="A24" s="3" t="s">
        <v>108</v>
      </c>
      <c r="B24" s="140" t="s">
        <v>198</v>
      </c>
      <c r="C24" s="117">
        <v>161</v>
      </c>
      <c r="D24" s="118" t="s">
        <v>646</v>
      </c>
      <c r="E24" s="117">
        <v>239</v>
      </c>
      <c r="F24" s="118" t="s">
        <v>818</v>
      </c>
      <c r="G24" s="185"/>
      <c r="H24" s="186"/>
      <c r="I24" s="185"/>
      <c r="J24" s="186"/>
      <c r="K24" s="185"/>
      <c r="L24" s="186"/>
      <c r="M24" s="138">
        <v>400</v>
      </c>
      <c r="N24" s="139" t="s">
        <v>232</v>
      </c>
      <c r="P24" s="106"/>
    </row>
    <row r="25" spans="1:16" x14ac:dyDescent="0.2">
      <c r="A25" s="3" t="s">
        <v>108</v>
      </c>
      <c r="B25" s="140" t="s">
        <v>202</v>
      </c>
      <c r="C25" s="117">
        <v>104</v>
      </c>
      <c r="D25" s="118" t="s">
        <v>713</v>
      </c>
      <c r="E25" s="117">
        <v>181</v>
      </c>
      <c r="F25" s="118" t="s">
        <v>819</v>
      </c>
      <c r="G25" s="185"/>
      <c r="H25" s="186"/>
      <c r="I25" s="185"/>
      <c r="J25" s="186"/>
      <c r="K25" s="185"/>
      <c r="L25" s="186"/>
      <c r="M25" s="138">
        <v>285</v>
      </c>
      <c r="N25" s="139" t="s">
        <v>293</v>
      </c>
      <c r="P25" s="106"/>
    </row>
    <row r="26" spans="1:16" x14ac:dyDescent="0.2">
      <c r="A26" s="3" t="s">
        <v>108</v>
      </c>
      <c r="B26" s="140" t="s">
        <v>208</v>
      </c>
      <c r="C26" s="117">
        <v>500</v>
      </c>
      <c r="D26" s="118" t="s">
        <v>787</v>
      </c>
      <c r="E26" s="117">
        <v>253</v>
      </c>
      <c r="F26" s="118" t="s">
        <v>342</v>
      </c>
      <c r="G26" s="185"/>
      <c r="H26" s="186"/>
      <c r="I26" s="185"/>
      <c r="J26" s="186"/>
      <c r="K26" s="185"/>
      <c r="L26" s="186"/>
      <c r="M26" s="138">
        <v>753</v>
      </c>
      <c r="N26" s="139" t="s">
        <v>135</v>
      </c>
      <c r="P26" s="106"/>
    </row>
    <row r="27" spans="1:16" x14ac:dyDescent="0.2">
      <c r="A27" s="3" t="s">
        <v>108</v>
      </c>
      <c r="B27" s="140" t="s">
        <v>212</v>
      </c>
      <c r="C27" s="117">
        <v>179</v>
      </c>
      <c r="D27" s="118" t="s">
        <v>286</v>
      </c>
      <c r="E27" s="117">
        <v>202</v>
      </c>
      <c r="F27" s="118" t="s">
        <v>592</v>
      </c>
      <c r="G27" s="185"/>
      <c r="H27" s="186"/>
      <c r="I27" s="185"/>
      <c r="J27" s="186"/>
      <c r="K27" s="185"/>
      <c r="L27" s="186"/>
      <c r="M27" s="138">
        <v>381</v>
      </c>
      <c r="N27" s="139" t="s">
        <v>219</v>
      </c>
      <c r="P27" s="106"/>
    </row>
    <row r="28" spans="1:16" x14ac:dyDescent="0.2">
      <c r="A28" s="3" t="s">
        <v>108</v>
      </c>
      <c r="B28" s="140" t="s">
        <v>216</v>
      </c>
      <c r="C28" s="117">
        <v>41</v>
      </c>
      <c r="D28" s="118" t="s">
        <v>373</v>
      </c>
      <c r="E28" s="117">
        <v>74</v>
      </c>
      <c r="F28" s="118" t="s">
        <v>756</v>
      </c>
      <c r="G28" s="185"/>
      <c r="H28" s="186"/>
      <c r="I28" s="185"/>
      <c r="J28" s="186"/>
      <c r="K28" s="185"/>
      <c r="L28" s="186"/>
      <c r="M28" s="138">
        <v>116</v>
      </c>
      <c r="N28" s="139" t="s">
        <v>632</v>
      </c>
      <c r="P28" s="106"/>
    </row>
    <row r="29" spans="1:16" x14ac:dyDescent="0.2">
      <c r="A29" s="3" t="s">
        <v>108</v>
      </c>
      <c r="B29" s="140" t="s">
        <v>220</v>
      </c>
      <c r="C29" s="117">
        <v>196</v>
      </c>
      <c r="D29" s="118" t="s">
        <v>820</v>
      </c>
      <c r="E29" s="117">
        <v>44</v>
      </c>
      <c r="F29" s="118" t="s">
        <v>496</v>
      </c>
      <c r="G29" s="185"/>
      <c r="H29" s="186"/>
      <c r="I29" s="185"/>
      <c r="J29" s="186"/>
      <c r="K29" s="185"/>
      <c r="L29" s="186"/>
      <c r="M29" s="138">
        <v>243</v>
      </c>
      <c r="N29" s="139" t="s">
        <v>439</v>
      </c>
      <c r="P29" s="106"/>
    </row>
    <row r="30" spans="1:16" x14ac:dyDescent="0.2">
      <c r="A30" s="3" t="s">
        <v>108</v>
      </c>
      <c r="B30" s="140" t="s">
        <v>224</v>
      </c>
      <c r="C30" s="117">
        <v>178</v>
      </c>
      <c r="D30" s="118" t="s">
        <v>531</v>
      </c>
      <c r="E30" s="117">
        <v>115</v>
      </c>
      <c r="F30" s="118" t="s">
        <v>586</v>
      </c>
      <c r="G30" s="185"/>
      <c r="H30" s="186"/>
      <c r="I30" s="185"/>
      <c r="J30" s="186"/>
      <c r="K30" s="185"/>
      <c r="L30" s="186"/>
      <c r="M30" s="138">
        <v>294</v>
      </c>
      <c r="N30" s="139" t="s">
        <v>157</v>
      </c>
      <c r="P30" s="106"/>
    </row>
    <row r="31" spans="1:16" x14ac:dyDescent="0.2">
      <c r="A31" s="3" t="s">
        <v>108</v>
      </c>
      <c r="B31" s="140" t="s">
        <v>228</v>
      </c>
      <c r="C31" s="117">
        <v>207</v>
      </c>
      <c r="D31" s="118" t="s">
        <v>720</v>
      </c>
      <c r="E31" s="117">
        <v>124</v>
      </c>
      <c r="F31" s="118" t="s">
        <v>301</v>
      </c>
      <c r="G31" s="185"/>
      <c r="H31" s="186"/>
      <c r="I31" s="185"/>
      <c r="J31" s="186"/>
      <c r="K31" s="185"/>
      <c r="L31" s="186"/>
      <c r="M31" s="138">
        <v>335</v>
      </c>
      <c r="N31" s="139" t="s">
        <v>457</v>
      </c>
      <c r="P31" s="106"/>
    </row>
    <row r="32" spans="1:16" x14ac:dyDescent="0.2">
      <c r="A32" s="3" t="s">
        <v>108</v>
      </c>
      <c r="B32" s="140" t="s">
        <v>233</v>
      </c>
      <c r="C32" s="117">
        <v>281</v>
      </c>
      <c r="D32" s="118" t="s">
        <v>821</v>
      </c>
      <c r="E32" s="117">
        <v>123</v>
      </c>
      <c r="F32" s="118" t="s">
        <v>349</v>
      </c>
      <c r="G32" s="185"/>
      <c r="H32" s="186"/>
      <c r="I32" s="185"/>
      <c r="J32" s="186"/>
      <c r="K32" s="185"/>
      <c r="L32" s="186"/>
      <c r="M32" s="138">
        <v>405</v>
      </c>
      <c r="N32" s="139" t="s">
        <v>232</v>
      </c>
      <c r="P32" s="106"/>
    </row>
    <row r="33" spans="1:16" x14ac:dyDescent="0.2">
      <c r="A33" s="3" t="s">
        <v>108</v>
      </c>
      <c r="B33" s="140" t="s">
        <v>237</v>
      </c>
      <c r="C33" s="117">
        <v>152</v>
      </c>
      <c r="D33" s="118" t="s">
        <v>153</v>
      </c>
      <c r="E33" s="117">
        <v>163</v>
      </c>
      <c r="F33" s="118" t="s">
        <v>274</v>
      </c>
      <c r="G33" s="185"/>
      <c r="H33" s="186"/>
      <c r="I33" s="185"/>
      <c r="J33" s="186"/>
      <c r="K33" s="185"/>
      <c r="L33" s="186"/>
      <c r="M33" s="138">
        <v>315</v>
      </c>
      <c r="N33" s="139" t="s">
        <v>207</v>
      </c>
      <c r="P33" s="106"/>
    </row>
    <row r="34" spans="1:16" x14ac:dyDescent="0.2">
      <c r="A34" s="3" t="s">
        <v>108</v>
      </c>
      <c r="B34" s="140" t="s">
        <v>242</v>
      </c>
      <c r="C34" s="117">
        <v>310</v>
      </c>
      <c r="D34" s="118" t="s">
        <v>822</v>
      </c>
      <c r="E34" s="117">
        <v>215</v>
      </c>
      <c r="F34" s="118" t="s">
        <v>503</v>
      </c>
      <c r="G34" s="185"/>
      <c r="H34" s="186"/>
      <c r="I34" s="185"/>
      <c r="J34" s="186"/>
      <c r="K34" s="185"/>
      <c r="L34" s="186"/>
      <c r="M34" s="138">
        <v>526</v>
      </c>
      <c r="N34" s="139" t="s">
        <v>241</v>
      </c>
      <c r="P34" s="106"/>
    </row>
    <row r="35" spans="1:16" x14ac:dyDescent="0.2">
      <c r="A35" s="3" t="s">
        <v>108</v>
      </c>
      <c r="B35" s="140" t="s">
        <v>245</v>
      </c>
      <c r="C35" s="117">
        <v>121</v>
      </c>
      <c r="D35" s="118" t="s">
        <v>499</v>
      </c>
      <c r="E35" s="117">
        <v>183</v>
      </c>
      <c r="F35" s="118" t="s">
        <v>769</v>
      </c>
      <c r="G35" s="185"/>
      <c r="H35" s="186"/>
      <c r="I35" s="185"/>
      <c r="J35" s="186"/>
      <c r="K35" s="185"/>
      <c r="L35" s="186"/>
      <c r="M35" s="138">
        <v>304</v>
      </c>
      <c r="N35" s="139" t="s">
        <v>157</v>
      </c>
      <c r="P35" s="106"/>
    </row>
    <row r="36" spans="1:16" x14ac:dyDescent="0.2">
      <c r="A36" s="3" t="s">
        <v>108</v>
      </c>
      <c r="B36" s="140" t="s">
        <v>250</v>
      </c>
      <c r="C36" s="117">
        <v>11</v>
      </c>
      <c r="D36" s="118" t="s">
        <v>570</v>
      </c>
      <c r="E36" s="185"/>
      <c r="F36" s="186"/>
      <c r="G36" s="185"/>
      <c r="H36" s="186"/>
      <c r="I36" s="185"/>
      <c r="J36" s="186"/>
      <c r="K36" s="185"/>
      <c r="L36" s="186"/>
      <c r="M36" s="138">
        <v>15</v>
      </c>
      <c r="N36" s="139" t="s">
        <v>452</v>
      </c>
      <c r="P36" s="106"/>
    </row>
    <row r="37" spans="1:16" x14ac:dyDescent="0.2">
      <c r="A37" s="3" t="s">
        <v>108</v>
      </c>
      <c r="B37" s="140" t="s">
        <v>254</v>
      </c>
      <c r="C37" s="117">
        <v>12</v>
      </c>
      <c r="D37" s="118" t="s">
        <v>564</v>
      </c>
      <c r="E37" s="185"/>
      <c r="F37" s="186"/>
      <c r="G37" s="185"/>
      <c r="H37" s="186"/>
      <c r="I37" s="185"/>
      <c r="J37" s="186"/>
      <c r="K37" s="185"/>
      <c r="L37" s="186"/>
      <c r="M37" s="138">
        <v>15</v>
      </c>
      <c r="N37" s="139" t="s">
        <v>452</v>
      </c>
      <c r="P37" s="106"/>
    </row>
    <row r="38" spans="1:16" x14ac:dyDescent="0.2">
      <c r="A38" s="3" t="s">
        <v>108</v>
      </c>
      <c r="B38" s="140" t="s">
        <v>9</v>
      </c>
      <c r="C38" s="117">
        <f>SUBTOTAL(109,C6:C37)</f>
        <v>5424</v>
      </c>
      <c r="D38" s="118" t="str">
        <f>CONCATENATE("(",FIXED(_tbl14[[#This Row],[Same hospital]]/_tbl14[[#This Row],[Total]]*100,1),")")</f>
        <v>(50.6)</v>
      </c>
      <c r="E38" s="117">
        <f>SUBTOTAL(109,E6:E37)</f>
        <v>5251</v>
      </c>
      <c r="F38" s="118" t="str">
        <f>CONCATENATE("(",FIXED(_tbl14[[#This Row],[Other hospital]]/_tbl14[[#This Row],[Total]]*100,1),")")</f>
        <v>(49.0)</v>
      </c>
      <c r="G38" s="117">
        <v>9</v>
      </c>
      <c r="H38" s="118" t="s">
        <v>452</v>
      </c>
      <c r="I38" s="117">
        <v>32</v>
      </c>
      <c r="J38" s="118" t="s">
        <v>257</v>
      </c>
      <c r="K38" s="117">
        <v>3</v>
      </c>
      <c r="L38" s="118" t="s">
        <v>1129</v>
      </c>
      <c r="M38" s="138">
        <f>SUBTOTAL(109,M6:M37)</f>
        <v>10721</v>
      </c>
      <c r="N38" s="118" t="str">
        <f>CONCATENATE("(",FIXED(_tbl14[[#This Row],[Total]]/$M$105*100,1),")")</f>
        <v>(32.3)</v>
      </c>
    </row>
    <row r="39" spans="1:16" x14ac:dyDescent="0.2">
      <c r="A39" s="3" t="s">
        <v>260</v>
      </c>
      <c r="B39" s="140" t="s">
        <v>109</v>
      </c>
      <c r="C39" s="117">
        <v>153</v>
      </c>
      <c r="D39" s="118" t="s">
        <v>712</v>
      </c>
      <c r="E39" s="117">
        <v>145</v>
      </c>
      <c r="F39" s="118" t="s">
        <v>656</v>
      </c>
      <c r="G39" s="185"/>
      <c r="H39" s="186"/>
      <c r="I39" s="185"/>
      <c r="J39" s="186"/>
      <c r="K39" s="185"/>
      <c r="L39" s="186"/>
      <c r="M39" s="138">
        <v>302</v>
      </c>
      <c r="N39" s="139" t="s">
        <v>157</v>
      </c>
    </row>
    <row r="40" spans="1:16" x14ac:dyDescent="0.2">
      <c r="A40" s="3" t="s">
        <v>260</v>
      </c>
      <c r="B40" s="140" t="s">
        <v>115</v>
      </c>
      <c r="C40" s="117">
        <v>171</v>
      </c>
      <c r="D40" s="118" t="s">
        <v>823</v>
      </c>
      <c r="E40" s="117">
        <v>144</v>
      </c>
      <c r="F40" s="118" t="s">
        <v>392</v>
      </c>
      <c r="G40" s="185"/>
      <c r="H40" s="186"/>
      <c r="I40" s="185"/>
      <c r="J40" s="186"/>
      <c r="K40" s="185"/>
      <c r="L40" s="186"/>
      <c r="M40" s="138">
        <v>315</v>
      </c>
      <c r="N40" s="139" t="s">
        <v>207</v>
      </c>
    </row>
    <row r="41" spans="1:16" x14ac:dyDescent="0.2">
      <c r="A41" s="3" t="s">
        <v>260</v>
      </c>
      <c r="B41" s="140" t="s">
        <v>120</v>
      </c>
      <c r="C41" s="117">
        <v>458</v>
      </c>
      <c r="D41" s="118" t="s">
        <v>824</v>
      </c>
      <c r="E41" s="117">
        <v>224</v>
      </c>
      <c r="F41" s="118" t="s">
        <v>111</v>
      </c>
      <c r="G41" s="185"/>
      <c r="H41" s="186"/>
      <c r="I41" s="185"/>
      <c r="J41" s="186"/>
      <c r="K41" s="185"/>
      <c r="L41" s="186"/>
      <c r="M41" s="138">
        <v>682</v>
      </c>
      <c r="N41" s="139" t="s">
        <v>425</v>
      </c>
    </row>
    <row r="42" spans="1:16" x14ac:dyDescent="0.2">
      <c r="A42" s="3" t="s">
        <v>260</v>
      </c>
      <c r="B42" s="140" t="s">
        <v>125</v>
      </c>
      <c r="C42" s="117">
        <v>122</v>
      </c>
      <c r="D42" s="118" t="s">
        <v>311</v>
      </c>
      <c r="E42" s="117">
        <v>453</v>
      </c>
      <c r="F42" s="118" t="s">
        <v>825</v>
      </c>
      <c r="G42" s="185"/>
      <c r="H42" s="186"/>
      <c r="I42" s="185"/>
      <c r="J42" s="186"/>
      <c r="K42" s="185"/>
      <c r="L42" s="186"/>
      <c r="M42" s="138">
        <v>576</v>
      </c>
      <c r="N42" s="139" t="s">
        <v>38</v>
      </c>
    </row>
    <row r="43" spans="1:16" x14ac:dyDescent="0.2">
      <c r="A43" s="3" t="s">
        <v>260</v>
      </c>
      <c r="B43" s="140" t="s">
        <v>131</v>
      </c>
      <c r="C43" s="117">
        <v>79</v>
      </c>
      <c r="D43" s="118" t="s">
        <v>392</v>
      </c>
      <c r="E43" s="117">
        <v>88</v>
      </c>
      <c r="F43" s="118" t="s">
        <v>771</v>
      </c>
      <c r="G43" s="185"/>
      <c r="H43" s="186"/>
      <c r="I43" s="185"/>
      <c r="J43" s="186"/>
      <c r="K43" s="185"/>
      <c r="L43" s="186"/>
      <c r="M43" s="138">
        <v>173</v>
      </c>
      <c r="N43" s="139" t="s">
        <v>509</v>
      </c>
    </row>
    <row r="44" spans="1:16" x14ac:dyDescent="0.2">
      <c r="A44" s="3" t="s">
        <v>260</v>
      </c>
      <c r="B44" s="140" t="s">
        <v>136</v>
      </c>
      <c r="C44" s="117">
        <v>140</v>
      </c>
      <c r="D44" s="118" t="s">
        <v>413</v>
      </c>
      <c r="E44" s="117">
        <v>421</v>
      </c>
      <c r="F44" s="118" t="s">
        <v>558</v>
      </c>
      <c r="G44" s="185"/>
      <c r="H44" s="186"/>
      <c r="I44" s="185"/>
      <c r="J44" s="186"/>
      <c r="K44" s="185"/>
      <c r="L44" s="186"/>
      <c r="M44" s="138">
        <v>561</v>
      </c>
      <c r="N44" s="139" t="s">
        <v>42</v>
      </c>
    </row>
    <row r="45" spans="1:16" x14ac:dyDescent="0.2">
      <c r="A45" s="3" t="s">
        <v>260</v>
      </c>
      <c r="B45" s="140" t="s">
        <v>143</v>
      </c>
      <c r="C45" s="117">
        <v>156</v>
      </c>
      <c r="D45" s="118" t="s">
        <v>656</v>
      </c>
      <c r="E45" s="117">
        <v>149</v>
      </c>
      <c r="F45" s="118" t="s">
        <v>547</v>
      </c>
      <c r="G45" s="185"/>
      <c r="H45" s="186"/>
      <c r="I45" s="185"/>
      <c r="J45" s="186"/>
      <c r="K45" s="185"/>
      <c r="L45" s="186"/>
      <c r="M45" s="138">
        <v>325</v>
      </c>
      <c r="N45" s="139" t="s">
        <v>207</v>
      </c>
    </row>
    <row r="46" spans="1:16" x14ac:dyDescent="0.2">
      <c r="A46" s="3" t="s">
        <v>260</v>
      </c>
      <c r="B46" s="140" t="s">
        <v>147</v>
      </c>
      <c r="C46" s="117">
        <v>158</v>
      </c>
      <c r="D46" s="118" t="s">
        <v>85</v>
      </c>
      <c r="E46" s="117">
        <v>113</v>
      </c>
      <c r="F46" s="118" t="s">
        <v>86</v>
      </c>
      <c r="G46" s="185"/>
      <c r="H46" s="186"/>
      <c r="I46" s="185"/>
      <c r="J46" s="186"/>
      <c r="K46" s="185"/>
      <c r="L46" s="186"/>
      <c r="M46" s="138">
        <v>271</v>
      </c>
      <c r="N46" s="139" t="s">
        <v>336</v>
      </c>
    </row>
    <row r="47" spans="1:16" x14ac:dyDescent="0.2">
      <c r="A47" s="3" t="s">
        <v>260</v>
      </c>
      <c r="B47" s="140" t="s">
        <v>152</v>
      </c>
      <c r="C47" s="117">
        <v>42</v>
      </c>
      <c r="D47" s="118" t="s">
        <v>53</v>
      </c>
      <c r="E47" s="117">
        <v>32</v>
      </c>
      <c r="F47" s="118" t="s">
        <v>54</v>
      </c>
      <c r="G47" s="185"/>
      <c r="H47" s="186"/>
      <c r="I47" s="185"/>
      <c r="J47" s="186"/>
      <c r="K47" s="185"/>
      <c r="L47" s="186"/>
      <c r="M47" s="138">
        <v>74</v>
      </c>
      <c r="N47" s="139" t="s">
        <v>398</v>
      </c>
    </row>
    <row r="48" spans="1:16" x14ac:dyDescent="0.2">
      <c r="A48" s="3" t="s">
        <v>260</v>
      </c>
      <c r="B48" s="140" t="s">
        <v>158</v>
      </c>
      <c r="C48" s="117">
        <v>171</v>
      </c>
      <c r="D48" s="118" t="s">
        <v>15</v>
      </c>
      <c r="E48" s="117">
        <v>221</v>
      </c>
      <c r="F48" s="118" t="s">
        <v>826</v>
      </c>
      <c r="G48" s="185"/>
      <c r="H48" s="186"/>
      <c r="I48" s="185"/>
      <c r="J48" s="186"/>
      <c r="K48" s="185"/>
      <c r="L48" s="186"/>
      <c r="M48" s="138">
        <v>393</v>
      </c>
      <c r="N48" s="139" t="s">
        <v>219</v>
      </c>
    </row>
    <row r="49" spans="1:14" x14ac:dyDescent="0.2">
      <c r="A49" s="3" t="s">
        <v>260</v>
      </c>
      <c r="B49" s="140" t="s">
        <v>162</v>
      </c>
      <c r="C49" s="117">
        <v>94</v>
      </c>
      <c r="D49" s="118" t="s">
        <v>483</v>
      </c>
      <c r="E49" s="117">
        <v>149</v>
      </c>
      <c r="F49" s="118" t="s">
        <v>827</v>
      </c>
      <c r="G49" s="185"/>
      <c r="H49" s="186"/>
      <c r="I49" s="185"/>
      <c r="J49" s="186"/>
      <c r="K49" s="185"/>
      <c r="L49" s="186"/>
      <c r="M49" s="138">
        <v>243</v>
      </c>
      <c r="N49" s="139" t="s">
        <v>439</v>
      </c>
    </row>
    <row r="50" spans="1:14" x14ac:dyDescent="0.2">
      <c r="A50" s="3" t="s">
        <v>260</v>
      </c>
      <c r="B50" s="140" t="s">
        <v>166</v>
      </c>
      <c r="C50" s="117">
        <v>258</v>
      </c>
      <c r="D50" s="118" t="s">
        <v>828</v>
      </c>
      <c r="E50" s="117">
        <v>157</v>
      </c>
      <c r="F50" s="118" t="s">
        <v>487</v>
      </c>
      <c r="G50" s="185"/>
      <c r="H50" s="186"/>
      <c r="I50" s="185"/>
      <c r="J50" s="186"/>
      <c r="K50" s="185"/>
      <c r="L50" s="186"/>
      <c r="M50" s="138">
        <v>415</v>
      </c>
      <c r="N50" s="139" t="s">
        <v>385</v>
      </c>
    </row>
    <row r="51" spans="1:14" x14ac:dyDescent="0.2">
      <c r="A51" s="3" t="s">
        <v>260</v>
      </c>
      <c r="B51" s="140" t="s">
        <v>170</v>
      </c>
      <c r="C51" s="117">
        <v>241</v>
      </c>
      <c r="D51" s="118" t="s">
        <v>785</v>
      </c>
      <c r="E51" s="117">
        <v>164</v>
      </c>
      <c r="F51" s="118" t="s">
        <v>587</v>
      </c>
      <c r="G51" s="185"/>
      <c r="H51" s="186"/>
      <c r="I51" s="185"/>
      <c r="J51" s="186"/>
      <c r="K51" s="185"/>
      <c r="L51" s="186"/>
      <c r="M51" s="138">
        <v>405</v>
      </c>
      <c r="N51" s="139" t="s">
        <v>232</v>
      </c>
    </row>
    <row r="52" spans="1:14" x14ac:dyDescent="0.2">
      <c r="A52" s="3" t="s">
        <v>260</v>
      </c>
      <c r="B52" s="140" t="s">
        <v>176</v>
      </c>
      <c r="C52" s="117">
        <v>67</v>
      </c>
      <c r="D52" s="118" t="s">
        <v>117</v>
      </c>
      <c r="E52" s="117">
        <v>171</v>
      </c>
      <c r="F52" s="118" t="s">
        <v>829</v>
      </c>
      <c r="G52" s="185"/>
      <c r="H52" s="186"/>
      <c r="I52" s="185"/>
      <c r="J52" s="186"/>
      <c r="K52" s="185"/>
      <c r="L52" s="186"/>
      <c r="M52" s="138">
        <v>242</v>
      </c>
      <c r="N52" s="139" t="s">
        <v>439</v>
      </c>
    </row>
    <row r="53" spans="1:14" x14ac:dyDescent="0.2">
      <c r="A53" s="3" t="s">
        <v>260</v>
      </c>
      <c r="B53" s="140" t="s">
        <v>180</v>
      </c>
      <c r="C53" s="117">
        <v>212</v>
      </c>
      <c r="D53" s="118" t="s">
        <v>49</v>
      </c>
      <c r="E53" s="117">
        <v>282</v>
      </c>
      <c r="F53" s="118" t="s">
        <v>716</v>
      </c>
      <c r="G53" s="185"/>
      <c r="H53" s="186"/>
      <c r="I53" s="185"/>
      <c r="J53" s="186"/>
      <c r="K53" s="185"/>
      <c r="L53" s="186"/>
      <c r="M53" s="138">
        <v>495</v>
      </c>
      <c r="N53" s="139" t="s">
        <v>55</v>
      </c>
    </row>
    <row r="54" spans="1:14" x14ac:dyDescent="0.2">
      <c r="A54" s="3" t="s">
        <v>260</v>
      </c>
      <c r="B54" s="140" t="s">
        <v>185</v>
      </c>
      <c r="C54" s="117">
        <v>266</v>
      </c>
      <c r="D54" s="118" t="s">
        <v>69</v>
      </c>
      <c r="E54" s="117">
        <v>199</v>
      </c>
      <c r="F54" s="118" t="s">
        <v>513</v>
      </c>
      <c r="G54" s="185"/>
      <c r="H54" s="186"/>
      <c r="I54" s="185"/>
      <c r="J54" s="186"/>
      <c r="K54" s="185"/>
      <c r="L54" s="186"/>
      <c r="M54" s="138">
        <v>469</v>
      </c>
      <c r="N54" s="139" t="s">
        <v>427</v>
      </c>
    </row>
    <row r="55" spans="1:14" x14ac:dyDescent="0.2">
      <c r="A55" s="3" t="s">
        <v>260</v>
      </c>
      <c r="B55" s="140" t="s">
        <v>190</v>
      </c>
      <c r="C55" s="117">
        <v>149</v>
      </c>
      <c r="D55" s="118" t="s">
        <v>411</v>
      </c>
      <c r="E55" s="117">
        <v>363</v>
      </c>
      <c r="F55" s="118" t="s">
        <v>830</v>
      </c>
      <c r="G55" s="185"/>
      <c r="H55" s="186"/>
      <c r="I55" s="185"/>
      <c r="J55" s="186"/>
      <c r="K55" s="185"/>
      <c r="L55" s="186"/>
      <c r="M55" s="138">
        <v>512</v>
      </c>
      <c r="N55" s="139" t="s">
        <v>55</v>
      </c>
    </row>
    <row r="56" spans="1:14" x14ac:dyDescent="0.2">
      <c r="A56" s="3" t="s">
        <v>260</v>
      </c>
      <c r="B56" s="140" t="s">
        <v>194</v>
      </c>
      <c r="C56" s="117">
        <v>251</v>
      </c>
      <c r="D56" s="118" t="s">
        <v>831</v>
      </c>
      <c r="E56" s="117">
        <v>8</v>
      </c>
      <c r="F56" s="118" t="s">
        <v>114</v>
      </c>
      <c r="G56" s="185"/>
      <c r="H56" s="186"/>
      <c r="I56" s="185"/>
      <c r="J56" s="186"/>
      <c r="K56" s="185"/>
      <c r="L56" s="186"/>
      <c r="M56" s="138">
        <v>261</v>
      </c>
      <c r="N56" s="139" t="s">
        <v>336</v>
      </c>
    </row>
    <row r="57" spans="1:14" x14ac:dyDescent="0.2">
      <c r="A57" s="3" t="s">
        <v>260</v>
      </c>
      <c r="B57" s="140" t="s">
        <v>198</v>
      </c>
      <c r="C57" s="117">
        <v>165</v>
      </c>
      <c r="D57" s="118" t="s">
        <v>258</v>
      </c>
      <c r="E57" s="117">
        <v>205</v>
      </c>
      <c r="F57" s="118" t="s">
        <v>526</v>
      </c>
      <c r="G57" s="185"/>
      <c r="H57" s="186"/>
      <c r="I57" s="185"/>
      <c r="J57" s="186"/>
      <c r="K57" s="185"/>
      <c r="L57" s="186"/>
      <c r="M57" s="138">
        <v>370</v>
      </c>
      <c r="N57" s="139" t="s">
        <v>462</v>
      </c>
    </row>
    <row r="58" spans="1:14" x14ac:dyDescent="0.2">
      <c r="A58" s="3" t="s">
        <v>260</v>
      </c>
      <c r="B58" s="140" t="s">
        <v>202</v>
      </c>
      <c r="C58" s="117">
        <v>93</v>
      </c>
      <c r="D58" s="118" t="s">
        <v>750</v>
      </c>
      <c r="E58" s="117">
        <v>178</v>
      </c>
      <c r="F58" s="118" t="s">
        <v>783</v>
      </c>
      <c r="G58" s="185"/>
      <c r="H58" s="186"/>
      <c r="I58" s="185"/>
      <c r="J58" s="186"/>
      <c r="K58" s="185"/>
      <c r="L58" s="186"/>
      <c r="M58" s="138">
        <v>271</v>
      </c>
      <c r="N58" s="139" t="s">
        <v>336</v>
      </c>
    </row>
    <row r="59" spans="1:14" x14ac:dyDescent="0.2">
      <c r="A59" s="3" t="s">
        <v>260</v>
      </c>
      <c r="B59" s="140" t="s">
        <v>208</v>
      </c>
      <c r="C59" s="117">
        <v>448</v>
      </c>
      <c r="D59" s="118" t="s">
        <v>832</v>
      </c>
      <c r="E59" s="117">
        <v>242</v>
      </c>
      <c r="F59" s="118" t="s">
        <v>186</v>
      </c>
      <c r="G59" s="185"/>
      <c r="H59" s="186"/>
      <c r="I59" s="185"/>
      <c r="J59" s="186"/>
      <c r="K59" s="185"/>
      <c r="L59" s="186"/>
      <c r="M59" s="138">
        <v>691</v>
      </c>
      <c r="N59" s="139" t="s">
        <v>425</v>
      </c>
    </row>
    <row r="60" spans="1:14" x14ac:dyDescent="0.2">
      <c r="A60" s="3" t="s">
        <v>260</v>
      </c>
      <c r="B60" s="140" t="s">
        <v>212</v>
      </c>
      <c r="C60" s="117">
        <v>160</v>
      </c>
      <c r="D60" s="118" t="s">
        <v>45</v>
      </c>
      <c r="E60" s="117">
        <v>219</v>
      </c>
      <c r="F60" s="118" t="s">
        <v>732</v>
      </c>
      <c r="G60" s="185"/>
      <c r="H60" s="186"/>
      <c r="I60" s="185"/>
      <c r="J60" s="186"/>
      <c r="K60" s="185"/>
      <c r="L60" s="186"/>
      <c r="M60" s="138">
        <v>380</v>
      </c>
      <c r="N60" s="139" t="s">
        <v>219</v>
      </c>
    </row>
    <row r="61" spans="1:14" x14ac:dyDescent="0.2">
      <c r="A61" s="3" t="s">
        <v>260</v>
      </c>
      <c r="B61" s="140" t="s">
        <v>216</v>
      </c>
      <c r="C61" s="117">
        <v>44</v>
      </c>
      <c r="D61" s="118" t="s">
        <v>267</v>
      </c>
      <c r="E61" s="117">
        <v>102</v>
      </c>
      <c r="F61" s="118" t="s">
        <v>833</v>
      </c>
      <c r="G61" s="185"/>
      <c r="H61" s="186"/>
      <c r="I61" s="185"/>
      <c r="J61" s="186"/>
      <c r="K61" s="185"/>
      <c r="L61" s="186"/>
      <c r="M61" s="138">
        <v>148</v>
      </c>
      <c r="N61" s="139" t="s">
        <v>543</v>
      </c>
    </row>
    <row r="62" spans="1:14" x14ac:dyDescent="0.2">
      <c r="A62" s="3" t="s">
        <v>260</v>
      </c>
      <c r="B62" s="140" t="s">
        <v>220</v>
      </c>
      <c r="C62" s="117">
        <v>240</v>
      </c>
      <c r="D62" s="118" t="s">
        <v>730</v>
      </c>
      <c r="E62" s="117">
        <v>52</v>
      </c>
      <c r="F62" s="118" t="s">
        <v>326</v>
      </c>
      <c r="G62" s="185"/>
      <c r="H62" s="186"/>
      <c r="I62" s="185"/>
      <c r="J62" s="186"/>
      <c r="K62" s="185"/>
      <c r="L62" s="186"/>
      <c r="M62" s="138">
        <v>292</v>
      </c>
      <c r="N62" s="139" t="s">
        <v>293</v>
      </c>
    </row>
    <row r="63" spans="1:14" x14ac:dyDescent="0.2">
      <c r="A63" s="3" t="s">
        <v>260</v>
      </c>
      <c r="B63" s="140" t="s">
        <v>224</v>
      </c>
      <c r="C63" s="117">
        <v>205</v>
      </c>
      <c r="D63" s="118" t="s">
        <v>824</v>
      </c>
      <c r="E63" s="117">
        <v>100</v>
      </c>
      <c r="F63" s="118" t="s">
        <v>111</v>
      </c>
      <c r="G63" s="185"/>
      <c r="H63" s="186"/>
      <c r="I63" s="185"/>
      <c r="J63" s="186"/>
      <c r="K63" s="185"/>
      <c r="L63" s="186"/>
      <c r="M63" s="138">
        <v>305</v>
      </c>
      <c r="N63" s="139" t="s">
        <v>157</v>
      </c>
    </row>
    <row r="64" spans="1:14" x14ac:dyDescent="0.2">
      <c r="A64" s="3" t="s">
        <v>260</v>
      </c>
      <c r="B64" s="140" t="s">
        <v>228</v>
      </c>
      <c r="C64" s="117">
        <v>189</v>
      </c>
      <c r="D64" s="118" t="s">
        <v>88</v>
      </c>
      <c r="E64" s="117">
        <v>127</v>
      </c>
      <c r="F64" s="118" t="s">
        <v>390</v>
      </c>
      <c r="G64" s="185"/>
      <c r="H64" s="186"/>
      <c r="I64" s="185"/>
      <c r="J64" s="186"/>
      <c r="K64" s="185"/>
      <c r="L64" s="186"/>
      <c r="M64" s="138">
        <v>318</v>
      </c>
      <c r="N64" s="139" t="s">
        <v>207</v>
      </c>
    </row>
    <row r="65" spans="1:14" x14ac:dyDescent="0.2">
      <c r="A65" s="3" t="s">
        <v>260</v>
      </c>
      <c r="B65" s="140" t="s">
        <v>233</v>
      </c>
      <c r="C65" s="117">
        <v>283</v>
      </c>
      <c r="D65" s="118" t="s">
        <v>834</v>
      </c>
      <c r="E65" s="117">
        <v>115</v>
      </c>
      <c r="F65" s="118" t="s">
        <v>239</v>
      </c>
      <c r="G65" s="185"/>
      <c r="H65" s="186"/>
      <c r="I65" s="185"/>
      <c r="J65" s="186"/>
      <c r="K65" s="185"/>
      <c r="L65" s="186"/>
      <c r="M65" s="138">
        <v>398</v>
      </c>
      <c r="N65" s="139" t="s">
        <v>232</v>
      </c>
    </row>
    <row r="66" spans="1:14" x14ac:dyDescent="0.2">
      <c r="A66" s="3" t="s">
        <v>260</v>
      </c>
      <c r="B66" s="140" t="s">
        <v>237</v>
      </c>
      <c r="C66" s="117">
        <v>170</v>
      </c>
      <c r="D66" s="118" t="s">
        <v>36</v>
      </c>
      <c r="E66" s="117">
        <v>137</v>
      </c>
      <c r="F66" s="118" t="s">
        <v>584</v>
      </c>
      <c r="G66" s="185"/>
      <c r="H66" s="186"/>
      <c r="I66" s="185"/>
      <c r="J66" s="186"/>
      <c r="K66" s="185"/>
      <c r="L66" s="186"/>
      <c r="M66" s="138">
        <v>308</v>
      </c>
      <c r="N66" s="139" t="s">
        <v>157</v>
      </c>
    </row>
    <row r="67" spans="1:14" x14ac:dyDescent="0.2">
      <c r="A67" s="3" t="s">
        <v>260</v>
      </c>
      <c r="B67" s="140" t="s">
        <v>242</v>
      </c>
      <c r="C67" s="117">
        <v>328</v>
      </c>
      <c r="D67" s="118" t="s">
        <v>835</v>
      </c>
      <c r="E67" s="117">
        <v>211</v>
      </c>
      <c r="F67" s="118" t="s">
        <v>586</v>
      </c>
      <c r="G67" s="185"/>
      <c r="H67" s="186"/>
      <c r="I67" s="185"/>
      <c r="J67" s="186"/>
      <c r="K67" s="185"/>
      <c r="L67" s="186"/>
      <c r="M67" s="138">
        <v>539</v>
      </c>
      <c r="N67" s="139" t="s">
        <v>263</v>
      </c>
    </row>
    <row r="68" spans="1:14" x14ac:dyDescent="0.2">
      <c r="A68" s="3" t="s">
        <v>260</v>
      </c>
      <c r="B68" s="140" t="s">
        <v>245</v>
      </c>
      <c r="C68" s="117">
        <v>119</v>
      </c>
      <c r="D68" s="118" t="s">
        <v>312</v>
      </c>
      <c r="E68" s="117">
        <v>177</v>
      </c>
      <c r="F68" s="118" t="s">
        <v>818</v>
      </c>
      <c r="G68" s="185"/>
      <c r="H68" s="186"/>
      <c r="I68" s="185"/>
      <c r="J68" s="186"/>
      <c r="K68" s="185"/>
      <c r="L68" s="186"/>
      <c r="M68" s="138">
        <v>296</v>
      </c>
      <c r="N68" s="139" t="s">
        <v>157</v>
      </c>
    </row>
    <row r="69" spans="1:14" x14ac:dyDescent="0.2">
      <c r="A69" s="3" t="s">
        <v>260</v>
      </c>
      <c r="B69" s="140" t="s">
        <v>250</v>
      </c>
      <c r="C69" s="117">
        <v>9</v>
      </c>
      <c r="D69" s="118" t="s">
        <v>561</v>
      </c>
      <c r="E69" s="185"/>
      <c r="F69" s="186"/>
      <c r="G69" s="185"/>
      <c r="H69" s="186"/>
      <c r="I69" s="185"/>
      <c r="J69" s="186"/>
      <c r="K69" s="185"/>
      <c r="L69" s="186"/>
      <c r="M69" s="138">
        <v>11</v>
      </c>
      <c r="N69" s="139" t="s">
        <v>452</v>
      </c>
    </row>
    <row r="70" spans="1:14" x14ac:dyDescent="0.2">
      <c r="A70" s="3" t="s">
        <v>260</v>
      </c>
      <c r="B70" s="140" t="s">
        <v>254</v>
      </c>
      <c r="C70" s="117">
        <v>17</v>
      </c>
      <c r="D70" s="118" t="s">
        <v>555</v>
      </c>
      <c r="E70" s="117">
        <v>5</v>
      </c>
      <c r="F70" s="118" t="s">
        <v>269</v>
      </c>
      <c r="G70" s="185"/>
      <c r="H70" s="186"/>
      <c r="I70" s="185"/>
      <c r="J70" s="186"/>
      <c r="K70" s="185"/>
      <c r="L70" s="186"/>
      <c r="M70" s="138">
        <v>22</v>
      </c>
      <c r="N70" s="139" t="s">
        <v>452</v>
      </c>
    </row>
    <row r="71" spans="1:14" x14ac:dyDescent="0.2">
      <c r="A71" s="3" t="s">
        <v>260</v>
      </c>
      <c r="B71" s="140" t="s">
        <v>9</v>
      </c>
      <c r="C71" s="117">
        <f>SUBTOTAL(109,C39:C70)</f>
        <v>5658</v>
      </c>
      <c r="D71" s="118" t="str">
        <f>CONCATENATE("(",FIXED(_tbl14[[#This Row],[Same hospital]]/_tbl14[[#This Row],[Total]]*100,1),")")</f>
        <v>(51.1)</v>
      </c>
      <c r="E71" s="117">
        <f>SUBTOTAL(109,E39:E70)</f>
        <v>5353</v>
      </c>
      <c r="F71" s="118" t="str">
        <f>CONCATENATE("(",FIXED(_tbl14[[#This Row],[Other hospital]]/_tbl14[[#This Row],[Total]]*100,1),")")</f>
        <v>(48.4)</v>
      </c>
      <c r="G71" s="117">
        <v>5</v>
      </c>
      <c r="H71" s="118" t="s">
        <v>1034</v>
      </c>
      <c r="I71" s="117">
        <v>45</v>
      </c>
      <c r="J71" s="118" t="s">
        <v>398</v>
      </c>
      <c r="K71" s="117">
        <v>0</v>
      </c>
      <c r="L71" s="118" t="s">
        <v>14</v>
      </c>
      <c r="M71" s="138">
        <f>SUBTOTAL(109,M39:M70)</f>
        <v>11063</v>
      </c>
      <c r="N71" s="118" t="str">
        <f>CONCATENATE("(",FIXED(_tbl14[[#This Row],[Total]]/$M$105*100,1),")")</f>
        <v>(33.3)</v>
      </c>
    </row>
    <row r="72" spans="1:14" x14ac:dyDescent="0.2">
      <c r="A72" s="3" t="s">
        <v>343</v>
      </c>
      <c r="B72" s="140" t="s">
        <v>109</v>
      </c>
      <c r="C72" s="117">
        <v>236</v>
      </c>
      <c r="D72" s="118" t="s">
        <v>836</v>
      </c>
      <c r="E72" s="117">
        <v>194</v>
      </c>
      <c r="F72" s="118" t="s">
        <v>37</v>
      </c>
      <c r="G72" s="185"/>
      <c r="H72" s="186"/>
      <c r="I72" s="185"/>
      <c r="J72" s="186"/>
      <c r="K72" s="185"/>
      <c r="L72" s="186"/>
      <c r="M72" s="138">
        <v>433</v>
      </c>
      <c r="N72" s="139" t="s">
        <v>385</v>
      </c>
    </row>
    <row r="73" spans="1:14" x14ac:dyDescent="0.2">
      <c r="A73" s="3" t="s">
        <v>343</v>
      </c>
      <c r="B73" s="140" t="s">
        <v>115</v>
      </c>
      <c r="C73" s="117">
        <v>187</v>
      </c>
      <c r="D73" s="118" t="s">
        <v>814</v>
      </c>
      <c r="E73" s="117">
        <v>148</v>
      </c>
      <c r="F73" s="118" t="s">
        <v>710</v>
      </c>
      <c r="G73" s="185"/>
      <c r="H73" s="186"/>
      <c r="I73" s="185"/>
      <c r="J73" s="186"/>
      <c r="K73" s="185"/>
      <c r="L73" s="186"/>
      <c r="M73" s="138">
        <v>335</v>
      </c>
      <c r="N73" s="139" t="s">
        <v>207</v>
      </c>
    </row>
    <row r="74" spans="1:14" x14ac:dyDescent="0.2">
      <c r="A74" s="3" t="s">
        <v>343</v>
      </c>
      <c r="B74" s="140" t="s">
        <v>120</v>
      </c>
      <c r="C74" s="117">
        <v>481</v>
      </c>
      <c r="D74" s="118" t="s">
        <v>837</v>
      </c>
      <c r="E74" s="117">
        <v>184</v>
      </c>
      <c r="F74" s="118" t="s">
        <v>397</v>
      </c>
      <c r="G74" s="185"/>
      <c r="H74" s="186"/>
      <c r="I74" s="185"/>
      <c r="J74" s="186"/>
      <c r="K74" s="185"/>
      <c r="L74" s="186"/>
      <c r="M74" s="138">
        <v>667</v>
      </c>
      <c r="N74" s="139" t="s">
        <v>97</v>
      </c>
    </row>
    <row r="75" spans="1:14" x14ac:dyDescent="0.2">
      <c r="A75" s="3" t="s">
        <v>343</v>
      </c>
      <c r="B75" s="140" t="s">
        <v>125</v>
      </c>
      <c r="C75" s="117">
        <v>116</v>
      </c>
      <c r="D75" s="118" t="s">
        <v>478</v>
      </c>
      <c r="E75" s="117">
        <v>441</v>
      </c>
      <c r="F75" s="118" t="s">
        <v>838</v>
      </c>
      <c r="G75" s="185"/>
      <c r="H75" s="186"/>
      <c r="I75" s="185"/>
      <c r="J75" s="186"/>
      <c r="K75" s="185"/>
      <c r="L75" s="186"/>
      <c r="M75" s="138">
        <v>559</v>
      </c>
      <c r="N75" s="139" t="s">
        <v>263</v>
      </c>
    </row>
    <row r="76" spans="1:14" x14ac:dyDescent="0.2">
      <c r="A76" s="3" t="s">
        <v>343</v>
      </c>
      <c r="B76" s="140" t="s">
        <v>131</v>
      </c>
      <c r="C76" s="117">
        <v>72</v>
      </c>
      <c r="D76" s="118" t="s">
        <v>737</v>
      </c>
      <c r="E76" s="117">
        <v>110</v>
      </c>
      <c r="F76" s="118" t="s">
        <v>811</v>
      </c>
      <c r="G76" s="185"/>
      <c r="H76" s="186"/>
      <c r="I76" s="185"/>
      <c r="J76" s="186"/>
      <c r="K76" s="185"/>
      <c r="L76" s="186"/>
      <c r="M76" s="138">
        <v>183</v>
      </c>
      <c r="N76" s="139" t="s">
        <v>509</v>
      </c>
    </row>
    <row r="77" spans="1:14" x14ac:dyDescent="0.2">
      <c r="A77" s="3" t="s">
        <v>343</v>
      </c>
      <c r="B77" s="140" t="s">
        <v>136</v>
      </c>
      <c r="C77" s="117">
        <v>156</v>
      </c>
      <c r="D77" s="118" t="s">
        <v>191</v>
      </c>
      <c r="E77" s="117">
        <v>446</v>
      </c>
      <c r="F77" s="118" t="s">
        <v>839</v>
      </c>
      <c r="G77" s="185"/>
      <c r="H77" s="186"/>
      <c r="I77" s="185"/>
      <c r="J77" s="186"/>
      <c r="K77" s="185"/>
      <c r="L77" s="186"/>
      <c r="M77" s="138">
        <v>602</v>
      </c>
      <c r="N77" s="139" t="s">
        <v>359</v>
      </c>
    </row>
    <row r="78" spans="1:14" x14ac:dyDescent="0.2">
      <c r="A78" s="3" t="s">
        <v>343</v>
      </c>
      <c r="B78" s="140" t="s">
        <v>143</v>
      </c>
      <c r="C78" s="117">
        <v>192</v>
      </c>
      <c r="D78" s="118" t="s">
        <v>271</v>
      </c>
      <c r="E78" s="117">
        <v>145</v>
      </c>
      <c r="F78" s="118" t="s">
        <v>499</v>
      </c>
      <c r="G78" s="185"/>
      <c r="H78" s="186"/>
      <c r="I78" s="185"/>
      <c r="J78" s="186"/>
      <c r="K78" s="185"/>
      <c r="L78" s="186"/>
      <c r="M78" s="138">
        <v>364</v>
      </c>
      <c r="N78" s="139" t="s">
        <v>462</v>
      </c>
    </row>
    <row r="79" spans="1:14" x14ac:dyDescent="0.2">
      <c r="A79" s="3" t="s">
        <v>343</v>
      </c>
      <c r="B79" s="140" t="s">
        <v>147</v>
      </c>
      <c r="C79" s="117">
        <v>157</v>
      </c>
      <c r="D79" s="118" t="s">
        <v>81</v>
      </c>
      <c r="E79" s="117">
        <v>129</v>
      </c>
      <c r="F79" s="118" t="s">
        <v>545</v>
      </c>
      <c r="G79" s="185"/>
      <c r="H79" s="186"/>
      <c r="I79" s="185"/>
      <c r="J79" s="186"/>
      <c r="K79" s="185"/>
      <c r="L79" s="186"/>
      <c r="M79" s="138">
        <v>287</v>
      </c>
      <c r="N79" s="139" t="s">
        <v>293</v>
      </c>
    </row>
    <row r="80" spans="1:14" x14ac:dyDescent="0.2">
      <c r="A80" s="3" t="s">
        <v>343</v>
      </c>
      <c r="B80" s="140" t="s">
        <v>152</v>
      </c>
      <c r="C80" s="117">
        <v>38</v>
      </c>
      <c r="D80" s="118" t="s">
        <v>73</v>
      </c>
      <c r="E80" s="117">
        <v>25</v>
      </c>
      <c r="F80" s="118" t="s">
        <v>74</v>
      </c>
      <c r="G80" s="185"/>
      <c r="H80" s="186"/>
      <c r="I80" s="185"/>
      <c r="J80" s="186"/>
      <c r="K80" s="185"/>
      <c r="L80" s="186"/>
      <c r="M80" s="138">
        <v>63</v>
      </c>
      <c r="N80" s="139" t="s">
        <v>257</v>
      </c>
    </row>
    <row r="81" spans="1:14" x14ac:dyDescent="0.2">
      <c r="A81" s="3" t="s">
        <v>343</v>
      </c>
      <c r="B81" s="140" t="s">
        <v>158</v>
      </c>
      <c r="C81" s="117">
        <v>172</v>
      </c>
      <c r="D81" s="118" t="s">
        <v>392</v>
      </c>
      <c r="E81" s="117">
        <v>204</v>
      </c>
      <c r="F81" s="118" t="s">
        <v>823</v>
      </c>
      <c r="G81" s="185"/>
      <c r="H81" s="186"/>
      <c r="I81" s="185"/>
      <c r="J81" s="186"/>
      <c r="K81" s="185"/>
      <c r="L81" s="186"/>
      <c r="M81" s="138">
        <v>376</v>
      </c>
      <c r="N81" s="139" t="s">
        <v>462</v>
      </c>
    </row>
    <row r="82" spans="1:14" x14ac:dyDescent="0.2">
      <c r="A82" s="3" t="s">
        <v>343</v>
      </c>
      <c r="B82" s="140" t="s">
        <v>162</v>
      </c>
      <c r="C82" s="117">
        <v>98</v>
      </c>
      <c r="D82" s="118" t="s">
        <v>840</v>
      </c>
      <c r="E82" s="117">
        <v>172</v>
      </c>
      <c r="F82" s="118" t="s">
        <v>841</v>
      </c>
      <c r="G82" s="185"/>
      <c r="H82" s="186"/>
      <c r="I82" s="185"/>
      <c r="J82" s="186"/>
      <c r="K82" s="185"/>
      <c r="L82" s="186"/>
      <c r="M82" s="138">
        <v>270</v>
      </c>
      <c r="N82" s="139" t="s">
        <v>336</v>
      </c>
    </row>
    <row r="83" spans="1:14" x14ac:dyDescent="0.2">
      <c r="A83" s="3" t="s">
        <v>343</v>
      </c>
      <c r="B83" s="140" t="s">
        <v>166</v>
      </c>
      <c r="C83" s="117">
        <v>286</v>
      </c>
      <c r="D83" s="118" t="s">
        <v>839</v>
      </c>
      <c r="E83" s="117">
        <v>100</v>
      </c>
      <c r="F83" s="118" t="s">
        <v>191</v>
      </c>
      <c r="G83" s="185"/>
      <c r="H83" s="186"/>
      <c r="I83" s="185"/>
      <c r="J83" s="186"/>
      <c r="K83" s="185"/>
      <c r="L83" s="186"/>
      <c r="M83" s="138">
        <v>386</v>
      </c>
      <c r="N83" s="139" t="s">
        <v>219</v>
      </c>
    </row>
    <row r="84" spans="1:14" x14ac:dyDescent="0.2">
      <c r="A84" s="3" t="s">
        <v>343</v>
      </c>
      <c r="B84" s="140" t="s">
        <v>170</v>
      </c>
      <c r="C84" s="117">
        <v>227</v>
      </c>
      <c r="D84" s="118" t="s">
        <v>942</v>
      </c>
      <c r="E84" s="117">
        <v>158</v>
      </c>
      <c r="F84" s="118" t="s">
        <v>503</v>
      </c>
      <c r="G84" s="185"/>
      <c r="H84" s="186"/>
      <c r="I84" s="185"/>
      <c r="J84" s="186"/>
      <c r="K84" s="185"/>
      <c r="L84" s="186"/>
      <c r="M84" s="138">
        <v>386</v>
      </c>
      <c r="N84" s="139" t="s">
        <v>219</v>
      </c>
    </row>
    <row r="85" spans="1:14" x14ac:dyDescent="0.2">
      <c r="A85" s="3" t="s">
        <v>343</v>
      </c>
      <c r="B85" s="140" t="s">
        <v>176</v>
      </c>
      <c r="C85" s="117">
        <v>59</v>
      </c>
      <c r="D85" s="118" t="s">
        <v>421</v>
      </c>
      <c r="E85" s="117">
        <v>169</v>
      </c>
      <c r="F85" s="118" t="s">
        <v>843</v>
      </c>
      <c r="G85" s="185"/>
      <c r="H85" s="186"/>
      <c r="I85" s="185"/>
      <c r="J85" s="186"/>
      <c r="K85" s="185"/>
      <c r="L85" s="186"/>
      <c r="M85" s="138">
        <v>233</v>
      </c>
      <c r="N85" s="139" t="s">
        <v>395</v>
      </c>
    </row>
    <row r="86" spans="1:14" x14ac:dyDescent="0.2">
      <c r="A86" s="3" t="s">
        <v>343</v>
      </c>
      <c r="B86" s="140" t="s">
        <v>180</v>
      </c>
      <c r="C86" s="117">
        <v>202</v>
      </c>
      <c r="D86" s="118" t="s">
        <v>25</v>
      </c>
      <c r="E86" s="117">
        <v>271</v>
      </c>
      <c r="F86" s="118" t="s">
        <v>24</v>
      </c>
      <c r="G86" s="185"/>
      <c r="H86" s="186"/>
      <c r="I86" s="185"/>
      <c r="J86" s="186"/>
      <c r="K86" s="185"/>
      <c r="L86" s="186"/>
      <c r="M86" s="138">
        <v>473</v>
      </c>
      <c r="N86" s="139" t="s">
        <v>427</v>
      </c>
    </row>
    <row r="87" spans="1:14" x14ac:dyDescent="0.2">
      <c r="A87" s="3" t="s">
        <v>343</v>
      </c>
      <c r="B87" s="140" t="s">
        <v>185</v>
      </c>
      <c r="C87" s="117">
        <v>269</v>
      </c>
      <c r="D87" s="118" t="s">
        <v>785</v>
      </c>
      <c r="E87" s="117">
        <v>182</v>
      </c>
      <c r="F87" s="118" t="s">
        <v>646</v>
      </c>
      <c r="G87" s="185"/>
      <c r="H87" s="186"/>
      <c r="I87" s="185"/>
      <c r="J87" s="186"/>
      <c r="K87" s="185"/>
      <c r="L87" s="186"/>
      <c r="M87" s="138">
        <v>452</v>
      </c>
      <c r="N87" s="139" t="s">
        <v>50</v>
      </c>
    </row>
    <row r="88" spans="1:14" x14ac:dyDescent="0.2">
      <c r="A88" s="3" t="s">
        <v>343</v>
      </c>
      <c r="B88" s="140" t="s">
        <v>190</v>
      </c>
      <c r="C88" s="117">
        <v>177</v>
      </c>
      <c r="D88" s="118" t="s">
        <v>225</v>
      </c>
      <c r="E88" s="117">
        <v>304</v>
      </c>
      <c r="F88" s="118" t="s">
        <v>767</v>
      </c>
      <c r="G88" s="185"/>
      <c r="H88" s="186"/>
      <c r="I88" s="185"/>
      <c r="J88" s="186"/>
      <c r="K88" s="185"/>
      <c r="L88" s="186"/>
      <c r="M88" s="138">
        <v>481</v>
      </c>
      <c r="N88" s="139" t="s">
        <v>46</v>
      </c>
    </row>
    <row r="89" spans="1:14" x14ac:dyDescent="0.2">
      <c r="A89" s="3" t="s">
        <v>343</v>
      </c>
      <c r="B89" s="140" t="s">
        <v>194</v>
      </c>
      <c r="C89" s="117">
        <v>277</v>
      </c>
      <c r="D89" s="118" t="s">
        <v>844</v>
      </c>
      <c r="E89" s="117">
        <v>6</v>
      </c>
      <c r="F89" s="118" t="s">
        <v>385</v>
      </c>
      <c r="G89" s="185"/>
      <c r="H89" s="186"/>
      <c r="I89" s="185"/>
      <c r="J89" s="186"/>
      <c r="K89" s="185"/>
      <c r="L89" s="186"/>
      <c r="M89" s="138">
        <v>283</v>
      </c>
      <c r="N89" s="139" t="s">
        <v>293</v>
      </c>
    </row>
    <row r="90" spans="1:14" x14ac:dyDescent="0.2">
      <c r="A90" s="3" t="s">
        <v>343</v>
      </c>
      <c r="B90" s="140" t="s">
        <v>198</v>
      </c>
      <c r="C90" s="117">
        <v>153</v>
      </c>
      <c r="D90" s="118" t="s">
        <v>714</v>
      </c>
      <c r="E90" s="117">
        <v>180</v>
      </c>
      <c r="F90" s="118" t="s">
        <v>791</v>
      </c>
      <c r="G90" s="185"/>
      <c r="H90" s="186"/>
      <c r="I90" s="185"/>
      <c r="J90" s="186"/>
      <c r="K90" s="185"/>
      <c r="L90" s="186"/>
      <c r="M90" s="138">
        <v>333</v>
      </c>
      <c r="N90" s="139" t="s">
        <v>207</v>
      </c>
    </row>
    <row r="91" spans="1:14" x14ac:dyDescent="0.2">
      <c r="A91" s="3" t="s">
        <v>343</v>
      </c>
      <c r="B91" s="140" t="s">
        <v>202</v>
      </c>
      <c r="C91" s="117">
        <v>90</v>
      </c>
      <c r="D91" s="118" t="s">
        <v>481</v>
      </c>
      <c r="E91" s="117">
        <v>246</v>
      </c>
      <c r="F91" s="118" t="s">
        <v>845</v>
      </c>
      <c r="G91" s="185"/>
      <c r="H91" s="186"/>
      <c r="I91" s="185"/>
      <c r="J91" s="186"/>
      <c r="K91" s="185"/>
      <c r="L91" s="186"/>
      <c r="M91" s="138">
        <v>336</v>
      </c>
      <c r="N91" s="139" t="s">
        <v>207</v>
      </c>
    </row>
    <row r="92" spans="1:14" x14ac:dyDescent="0.2">
      <c r="A92" s="3" t="s">
        <v>343</v>
      </c>
      <c r="B92" s="140" t="s">
        <v>208</v>
      </c>
      <c r="C92" s="117">
        <v>410</v>
      </c>
      <c r="D92" s="118" t="s">
        <v>846</v>
      </c>
      <c r="E92" s="117">
        <v>245</v>
      </c>
      <c r="F92" s="118" t="s">
        <v>641</v>
      </c>
      <c r="G92" s="185"/>
      <c r="H92" s="186"/>
      <c r="I92" s="185"/>
      <c r="J92" s="186"/>
      <c r="K92" s="185"/>
      <c r="L92" s="186"/>
      <c r="M92" s="138">
        <v>655</v>
      </c>
      <c r="N92" s="139" t="s">
        <v>65</v>
      </c>
    </row>
    <row r="93" spans="1:14" x14ac:dyDescent="0.2">
      <c r="A93" s="3" t="s">
        <v>343</v>
      </c>
      <c r="B93" s="140" t="s">
        <v>212</v>
      </c>
      <c r="C93" s="117">
        <v>196</v>
      </c>
      <c r="D93" s="118" t="s">
        <v>159</v>
      </c>
      <c r="E93" s="117">
        <v>222</v>
      </c>
      <c r="F93" s="118" t="s">
        <v>743</v>
      </c>
      <c r="G93" s="185"/>
      <c r="H93" s="186"/>
      <c r="I93" s="185"/>
      <c r="J93" s="186"/>
      <c r="K93" s="185"/>
      <c r="L93" s="186"/>
      <c r="M93" s="138">
        <v>418</v>
      </c>
      <c r="N93" s="139" t="s">
        <v>385</v>
      </c>
    </row>
    <row r="94" spans="1:14" x14ac:dyDescent="0.2">
      <c r="A94" s="3" t="s">
        <v>343</v>
      </c>
      <c r="B94" s="140" t="s">
        <v>216</v>
      </c>
      <c r="C94" s="117">
        <v>33</v>
      </c>
      <c r="D94" s="118" t="s">
        <v>310</v>
      </c>
      <c r="E94" s="117">
        <v>75</v>
      </c>
      <c r="F94" s="118" t="s">
        <v>542</v>
      </c>
      <c r="G94" s="185"/>
      <c r="H94" s="186"/>
      <c r="I94" s="185"/>
      <c r="J94" s="186"/>
      <c r="K94" s="185"/>
      <c r="L94" s="186"/>
      <c r="M94" s="138">
        <v>109</v>
      </c>
      <c r="N94" s="139" t="s">
        <v>340</v>
      </c>
    </row>
    <row r="95" spans="1:14" x14ac:dyDescent="0.2">
      <c r="A95" s="3" t="s">
        <v>343</v>
      </c>
      <c r="B95" s="140" t="s">
        <v>220</v>
      </c>
      <c r="C95" s="117">
        <v>264</v>
      </c>
      <c r="D95" s="118" t="s">
        <v>943</v>
      </c>
      <c r="E95" s="117">
        <v>40</v>
      </c>
      <c r="F95" s="118" t="s">
        <v>214</v>
      </c>
      <c r="G95" s="185"/>
      <c r="H95" s="186"/>
      <c r="I95" s="185"/>
      <c r="J95" s="186"/>
      <c r="K95" s="185"/>
      <c r="L95" s="186"/>
      <c r="M95" s="138">
        <v>306</v>
      </c>
      <c r="N95" s="139" t="s">
        <v>157</v>
      </c>
    </row>
    <row r="96" spans="1:14" x14ac:dyDescent="0.2">
      <c r="A96" s="3" t="s">
        <v>343</v>
      </c>
      <c r="B96" s="140" t="s">
        <v>224</v>
      </c>
      <c r="C96" s="117">
        <v>420</v>
      </c>
      <c r="D96" s="118" t="s">
        <v>847</v>
      </c>
      <c r="E96" s="117">
        <v>151</v>
      </c>
      <c r="F96" s="118" t="s">
        <v>149</v>
      </c>
      <c r="G96" s="185"/>
      <c r="H96" s="186"/>
      <c r="I96" s="185"/>
      <c r="J96" s="186"/>
      <c r="K96" s="185"/>
      <c r="L96" s="186"/>
      <c r="M96" s="138">
        <v>571</v>
      </c>
      <c r="N96" s="139" t="s">
        <v>42</v>
      </c>
    </row>
    <row r="97" spans="1:14" x14ac:dyDescent="0.2">
      <c r="A97" s="3" t="s">
        <v>343</v>
      </c>
      <c r="B97" s="140" t="s">
        <v>228</v>
      </c>
      <c r="C97" s="117">
        <v>143</v>
      </c>
      <c r="D97" s="118" t="s">
        <v>73</v>
      </c>
      <c r="E97" s="117">
        <v>94</v>
      </c>
      <c r="F97" s="118" t="s">
        <v>74</v>
      </c>
      <c r="G97" s="185"/>
      <c r="H97" s="186"/>
      <c r="I97" s="185"/>
      <c r="J97" s="186"/>
      <c r="K97" s="185"/>
      <c r="L97" s="186"/>
      <c r="M97" s="138">
        <v>237</v>
      </c>
      <c r="N97" s="139" t="s">
        <v>439</v>
      </c>
    </row>
    <row r="98" spans="1:14" x14ac:dyDescent="0.2">
      <c r="A98" s="3" t="s">
        <v>343</v>
      </c>
      <c r="B98" s="140" t="s">
        <v>233</v>
      </c>
      <c r="C98" s="117">
        <v>330</v>
      </c>
      <c r="D98" s="118" t="s">
        <v>848</v>
      </c>
      <c r="E98" s="117">
        <v>111</v>
      </c>
      <c r="F98" s="118" t="s">
        <v>377</v>
      </c>
      <c r="G98" s="185"/>
      <c r="H98" s="186"/>
      <c r="I98" s="185"/>
      <c r="J98" s="186"/>
      <c r="K98" s="185"/>
      <c r="L98" s="186"/>
      <c r="M98" s="138">
        <v>441</v>
      </c>
      <c r="N98" s="139" t="s">
        <v>50</v>
      </c>
    </row>
    <row r="99" spans="1:14" x14ac:dyDescent="0.2">
      <c r="A99" s="3" t="s">
        <v>343</v>
      </c>
      <c r="B99" s="140" t="s">
        <v>237</v>
      </c>
      <c r="C99" s="117">
        <v>146</v>
      </c>
      <c r="D99" s="118" t="s">
        <v>736</v>
      </c>
      <c r="E99" s="117">
        <v>177</v>
      </c>
      <c r="F99" s="118" t="s">
        <v>721</v>
      </c>
      <c r="G99" s="185"/>
      <c r="H99" s="186"/>
      <c r="I99" s="185"/>
      <c r="J99" s="186"/>
      <c r="K99" s="185"/>
      <c r="L99" s="186"/>
      <c r="M99" s="138">
        <v>324</v>
      </c>
      <c r="N99" s="139" t="s">
        <v>207</v>
      </c>
    </row>
    <row r="100" spans="1:14" x14ac:dyDescent="0.2">
      <c r="A100" s="3" t="s">
        <v>343</v>
      </c>
      <c r="B100" s="140" t="s">
        <v>242</v>
      </c>
      <c r="C100" s="117">
        <v>323</v>
      </c>
      <c r="D100" s="118" t="s">
        <v>849</v>
      </c>
      <c r="E100" s="117">
        <v>145</v>
      </c>
      <c r="F100" s="118" t="s">
        <v>489</v>
      </c>
      <c r="G100" s="185"/>
      <c r="H100" s="186"/>
      <c r="I100" s="185"/>
      <c r="J100" s="186"/>
      <c r="K100" s="185"/>
      <c r="L100" s="186"/>
      <c r="M100" s="138">
        <v>468</v>
      </c>
      <c r="N100" s="139" t="s">
        <v>427</v>
      </c>
    </row>
    <row r="101" spans="1:14" x14ac:dyDescent="0.2">
      <c r="A101" s="3" t="s">
        <v>343</v>
      </c>
      <c r="B101" s="140" t="s">
        <v>245</v>
      </c>
      <c r="C101" s="117">
        <v>124</v>
      </c>
      <c r="D101" s="118" t="s">
        <v>356</v>
      </c>
      <c r="E101" s="117">
        <v>224</v>
      </c>
      <c r="F101" s="118" t="s">
        <v>850</v>
      </c>
      <c r="G101" s="185"/>
      <c r="H101" s="186"/>
      <c r="I101" s="185"/>
      <c r="J101" s="186"/>
      <c r="K101" s="185"/>
      <c r="L101" s="186"/>
      <c r="M101" s="138">
        <v>348</v>
      </c>
      <c r="N101" s="139" t="s">
        <v>457</v>
      </c>
    </row>
    <row r="102" spans="1:14" x14ac:dyDescent="0.2">
      <c r="A102" s="3" t="s">
        <v>343</v>
      </c>
      <c r="B102" s="140" t="s">
        <v>250</v>
      </c>
      <c r="C102" s="117">
        <v>11</v>
      </c>
      <c r="D102" s="118" t="s">
        <v>851</v>
      </c>
      <c r="E102" s="117">
        <v>3</v>
      </c>
      <c r="F102" s="118" t="s">
        <v>240</v>
      </c>
      <c r="G102" s="185"/>
      <c r="H102" s="186"/>
      <c r="I102" s="185"/>
      <c r="J102" s="186"/>
      <c r="K102" s="185"/>
      <c r="L102" s="186"/>
      <c r="M102" s="138">
        <v>17</v>
      </c>
      <c r="N102" s="139" t="s">
        <v>452</v>
      </c>
    </row>
    <row r="103" spans="1:14" x14ac:dyDescent="0.2">
      <c r="A103" s="3" t="s">
        <v>343</v>
      </c>
      <c r="B103" s="140" t="s">
        <v>254</v>
      </c>
      <c r="C103" s="117">
        <v>13</v>
      </c>
      <c r="D103" s="118" t="s">
        <v>852</v>
      </c>
      <c r="E103" s="185"/>
      <c r="F103" s="186"/>
      <c r="G103" s="185"/>
      <c r="H103" s="186"/>
      <c r="I103" s="185"/>
      <c r="J103" s="186"/>
      <c r="K103" s="185"/>
      <c r="L103" s="186"/>
      <c r="M103" s="138">
        <v>14</v>
      </c>
      <c r="N103" s="139" t="s">
        <v>452</v>
      </c>
    </row>
    <row r="104" spans="1:14" ht="12" customHeight="1" x14ac:dyDescent="0.2">
      <c r="A104" s="3" t="s">
        <v>343</v>
      </c>
      <c r="B104" s="3" t="s">
        <v>9</v>
      </c>
      <c r="C104" s="106">
        <f>SUBTOTAL(109,C72:C103)</f>
        <v>6058</v>
      </c>
      <c r="D104" s="118" t="str">
        <f>CONCATENATE("(",FIXED(_tbl14[[#This Row],[Same hospital]]/_tbl14[[#This Row],[Total]]*100,1),")")</f>
        <v>(53.1)</v>
      </c>
      <c r="E104" s="106">
        <f>SUBTOTAL(109,E72:E103)</f>
        <v>5301</v>
      </c>
      <c r="F104" s="118" t="str">
        <f>CONCATENATE("(",FIXED(_tbl14[[#This Row],[Other hospital]]/_tbl14[[#This Row],[Total]]*100,1),")")</f>
        <v>(46.5)</v>
      </c>
      <c r="G104" s="106">
        <v>9</v>
      </c>
      <c r="H104" s="118" t="s">
        <v>452</v>
      </c>
      <c r="I104" s="106">
        <v>41</v>
      </c>
      <c r="J104" s="118" t="s">
        <v>398</v>
      </c>
      <c r="K104" s="106">
        <v>0</v>
      </c>
      <c r="L104" s="118" t="s">
        <v>14</v>
      </c>
      <c r="M104" s="106">
        <f>SUBTOTAL(109,M72:M103)</f>
        <v>11410</v>
      </c>
      <c r="N104" s="118" t="str">
        <f>CONCATENATE("(",FIXED(_tbl14[[#This Row],[Total]]/$M$105*100,1),")")</f>
        <v>(34.4)</v>
      </c>
    </row>
    <row r="105" spans="1:14" x14ac:dyDescent="0.2">
      <c r="A105" s="3" t="s">
        <v>402</v>
      </c>
      <c r="B105" s="3" t="s">
        <v>9</v>
      </c>
      <c r="C105" s="106">
        <f>SUBTOTAL(109,C72:C103,C39:C70,C6:C37)</f>
        <v>17140</v>
      </c>
      <c r="D105" s="118" t="str">
        <f>CONCATENATE("(",FIXED(_tbl14[[#This Row],[Same hospital]]/_tbl14[[#This Row],[Total]]*100,1),")")</f>
        <v>(51.6)</v>
      </c>
      <c r="E105" s="106">
        <f>SUBTOTAL(109,E72:E103,E39:E70,E6:E37)</f>
        <v>15905</v>
      </c>
      <c r="F105" s="118" t="str">
        <f>CONCATENATE("(",FIXED(_tbl14[[#This Row],[Other hospital]]/_tbl14[[#This Row],[Total]]*100,1),")")</f>
        <v>(47.9)</v>
      </c>
      <c r="G105" s="106">
        <v>23</v>
      </c>
      <c r="H105" s="118" t="s">
        <v>452</v>
      </c>
      <c r="I105" s="106">
        <v>118</v>
      </c>
      <c r="J105" s="118" t="s">
        <v>398</v>
      </c>
      <c r="K105" s="106">
        <v>3</v>
      </c>
      <c r="L105" s="118" t="s">
        <v>1129</v>
      </c>
      <c r="M105" s="106">
        <f>SUBTOTAL(109,M72:M103,M39:M70,M6:M37)</f>
        <v>33194</v>
      </c>
      <c r="N105" s="3" t="s">
        <v>71</v>
      </c>
    </row>
    <row r="106" spans="1:14" x14ac:dyDescent="0.2">
      <c r="A106" s="3"/>
      <c r="B106" s="3"/>
      <c r="C106" s="3"/>
      <c r="D106" s="3"/>
      <c r="E106" s="3"/>
      <c r="F106" s="3"/>
      <c r="G106" s="3"/>
      <c r="H106" s="3"/>
      <c r="I106" s="3"/>
      <c r="J106" s="3"/>
      <c r="K106" s="3"/>
      <c r="L106" s="3"/>
      <c r="M106" s="3"/>
      <c r="N106" s="3"/>
    </row>
    <row r="107" spans="1:14" x14ac:dyDescent="0.2">
      <c r="A107" s="240" t="s">
        <v>949</v>
      </c>
      <c r="B107" s="240"/>
      <c r="C107" s="240"/>
      <c r="D107" s="240"/>
      <c r="E107" s="240"/>
      <c r="F107" s="240"/>
      <c r="G107" s="240"/>
      <c r="H107" s="240"/>
      <c r="I107" s="240"/>
      <c r="J107" s="240"/>
      <c r="K107" s="63"/>
      <c r="L107" s="64"/>
      <c r="M107" s="63"/>
      <c r="N107" s="3"/>
    </row>
    <row r="108" spans="1:14" x14ac:dyDescent="0.2">
      <c r="A108" s="227" t="s">
        <v>1108</v>
      </c>
      <c r="B108" s="227"/>
      <c r="C108" s="227"/>
      <c r="D108" s="227"/>
      <c r="E108" s="227"/>
      <c r="F108" s="227"/>
      <c r="G108" s="227"/>
      <c r="H108" s="227"/>
      <c r="I108" s="227"/>
      <c r="J108" s="227"/>
      <c r="K108" s="227"/>
      <c r="L108" s="70"/>
      <c r="M108" s="70"/>
    </row>
    <row r="109" spans="1:14" x14ac:dyDescent="0.2">
      <c r="A109" s="227" t="s">
        <v>1138</v>
      </c>
      <c r="B109" s="227"/>
      <c r="C109" s="227"/>
      <c r="D109" s="227"/>
      <c r="E109" s="227"/>
      <c r="F109" s="227"/>
      <c r="G109" s="227"/>
      <c r="H109" s="227"/>
      <c r="I109" s="227"/>
      <c r="J109" s="227"/>
      <c r="K109" s="227"/>
      <c r="L109" s="71"/>
      <c r="M109" s="72"/>
    </row>
    <row r="143" spans="1:6" x14ac:dyDescent="0.2">
      <c r="A143" s="58"/>
      <c r="B143" s="58"/>
      <c r="C143" s="58"/>
      <c r="D143" s="58"/>
      <c r="E143" s="58"/>
      <c r="F143" s="58"/>
    </row>
  </sheetData>
  <mergeCells count="7">
    <mergeCell ref="A109:K109"/>
    <mergeCell ref="A107:J107"/>
    <mergeCell ref="A108:K108"/>
    <mergeCell ref="A1:N1"/>
    <mergeCell ref="A2:L2"/>
    <mergeCell ref="A3:K3"/>
    <mergeCell ref="A4:K4"/>
  </mergeCells>
  <conditionalFormatting sqref="A106:N106 A6:B105 M104 N105">
    <cfRule type="expression" dxfId="947" priority="60">
      <formula>IF($B6="Total",1,0)</formula>
    </cfRule>
  </conditionalFormatting>
  <conditionalFormatting sqref="A6:A104 A106">
    <cfRule type="expression" dxfId="946" priority="58">
      <formula>IF(OR($B5="Organisation",$B6="Total",$B5="Total"),0,1)</formula>
    </cfRule>
  </conditionalFormatting>
  <conditionalFormatting sqref="A105">
    <cfRule type="expression" dxfId="945" priority="114">
      <formula>IF(OR(#REF!="Organisation",$B105="Total",#REF!="Total"),0,1)</formula>
    </cfRule>
  </conditionalFormatting>
  <conditionalFormatting sqref="D6:D70 D72:D102">
    <cfRule type="expression" dxfId="944" priority="57">
      <formula>IF($B6="Total",1,0)</formula>
    </cfRule>
  </conditionalFormatting>
  <conditionalFormatting sqref="D103">
    <cfRule type="expression" dxfId="943" priority="56">
      <formula>IF($B103="Total",1,0)</formula>
    </cfRule>
  </conditionalFormatting>
  <conditionalFormatting sqref="F6:F37 F39:F70 F72:F102">
    <cfRule type="expression" dxfId="942" priority="55">
      <formula>IF($B6="Total",1,0)</formula>
    </cfRule>
  </conditionalFormatting>
  <conditionalFormatting sqref="F103">
    <cfRule type="expression" dxfId="941" priority="54">
      <formula>IF($B103="Total",1,0)</formula>
    </cfRule>
  </conditionalFormatting>
  <conditionalFormatting sqref="H6:H37 H39:H102">
    <cfRule type="expression" dxfId="940" priority="53">
      <formula>IF($B6="Total",1,0)</formula>
    </cfRule>
  </conditionalFormatting>
  <conditionalFormatting sqref="H103">
    <cfRule type="expression" dxfId="939" priority="52">
      <formula>IF($B103="Total",1,0)</formula>
    </cfRule>
  </conditionalFormatting>
  <conditionalFormatting sqref="J6:J37 J39:J70 J72:J102">
    <cfRule type="expression" dxfId="938" priority="51">
      <formula>IF($B6="Total",1,0)</formula>
    </cfRule>
  </conditionalFormatting>
  <conditionalFormatting sqref="J103">
    <cfRule type="expression" dxfId="937" priority="50">
      <formula>IF($B103="Total",1,0)</formula>
    </cfRule>
  </conditionalFormatting>
  <conditionalFormatting sqref="L6:L37 L72:L102 L39:L70">
    <cfRule type="expression" dxfId="936" priority="49">
      <formula>IF($B6="Total",1,0)</formula>
    </cfRule>
  </conditionalFormatting>
  <conditionalFormatting sqref="L103">
    <cfRule type="expression" dxfId="935" priority="48">
      <formula>IF($B103="Total",1,0)</formula>
    </cfRule>
  </conditionalFormatting>
  <conditionalFormatting sqref="M6:N37 M39:N70 M38 M72:N102 M71">
    <cfRule type="expression" dxfId="934" priority="47">
      <formula>IF($B6="Total",1,0)</formula>
    </cfRule>
  </conditionalFormatting>
  <conditionalFormatting sqref="M103:N103">
    <cfRule type="expression" dxfId="933" priority="46">
      <formula>IF($B103="Total",1,0)</formula>
    </cfRule>
  </conditionalFormatting>
  <conditionalFormatting sqref="K104">
    <cfRule type="expression" dxfId="932" priority="45">
      <formula>IF($B104="Total",1,0)</formula>
    </cfRule>
  </conditionalFormatting>
  <conditionalFormatting sqref="K6:K102">
    <cfRule type="expression" dxfId="931" priority="44">
      <formula>IF($B6="Total",1,0)</formula>
    </cfRule>
  </conditionalFormatting>
  <conditionalFormatting sqref="K103">
    <cfRule type="expression" dxfId="930" priority="43">
      <formula>IF($B103="Total",1,0)</formula>
    </cfRule>
  </conditionalFormatting>
  <conditionalFormatting sqref="I104">
    <cfRule type="expression" dxfId="929" priority="42">
      <formula>IF($B104="Total",1,0)</formula>
    </cfRule>
  </conditionalFormatting>
  <conditionalFormatting sqref="I6:I102">
    <cfRule type="expression" dxfId="928" priority="41">
      <formula>IF($B6="Total",1,0)</formula>
    </cfRule>
  </conditionalFormatting>
  <conditionalFormatting sqref="I103">
    <cfRule type="expression" dxfId="927" priority="40">
      <formula>IF($B103="Total",1,0)</formula>
    </cfRule>
  </conditionalFormatting>
  <conditionalFormatting sqref="G104">
    <cfRule type="expression" dxfId="926" priority="39">
      <formula>IF($B104="Total",1,0)</formula>
    </cfRule>
  </conditionalFormatting>
  <conditionalFormatting sqref="G6:G102">
    <cfRule type="expression" dxfId="925" priority="38">
      <formula>IF($B6="Total",1,0)</formula>
    </cfRule>
  </conditionalFormatting>
  <conditionalFormatting sqref="G103">
    <cfRule type="expression" dxfId="924" priority="37">
      <formula>IF($B103="Total",1,0)</formula>
    </cfRule>
  </conditionalFormatting>
  <conditionalFormatting sqref="C103">
    <cfRule type="expression" dxfId="923" priority="31">
      <formula>IF($B103="Total",1,0)</formula>
    </cfRule>
  </conditionalFormatting>
  <conditionalFormatting sqref="E104">
    <cfRule type="expression" dxfId="922" priority="36">
      <formula>IF($B104="Total",1,0)</formula>
    </cfRule>
  </conditionalFormatting>
  <conditionalFormatting sqref="E6:E102">
    <cfRule type="expression" dxfId="921" priority="35">
      <formula>IF($B6="Total",1,0)</formula>
    </cfRule>
  </conditionalFormatting>
  <conditionalFormatting sqref="E103">
    <cfRule type="expression" dxfId="920" priority="34">
      <formula>IF($B103="Total",1,0)</formula>
    </cfRule>
  </conditionalFormatting>
  <conditionalFormatting sqref="C104:C105">
    <cfRule type="expression" dxfId="919" priority="33">
      <formula>IF($B104="Total",1,0)</formula>
    </cfRule>
  </conditionalFormatting>
  <conditionalFormatting sqref="C6:C102">
    <cfRule type="expression" dxfId="918" priority="32">
      <formula>IF($B6="Total",1,0)</formula>
    </cfRule>
  </conditionalFormatting>
  <conditionalFormatting sqref="E105">
    <cfRule type="expression" dxfId="917" priority="29">
      <formula>IF($B105="Total",1,0)</formula>
    </cfRule>
  </conditionalFormatting>
  <conditionalFormatting sqref="G105">
    <cfRule type="expression" dxfId="916" priority="28">
      <formula>IF($B105="Total",1,0)</formula>
    </cfRule>
  </conditionalFormatting>
  <conditionalFormatting sqref="I105">
    <cfRule type="expression" dxfId="915" priority="27">
      <formula>IF($B105="Total",1,0)</formula>
    </cfRule>
  </conditionalFormatting>
  <conditionalFormatting sqref="K105">
    <cfRule type="expression" dxfId="914" priority="26">
      <formula>IF($B105="Total",1,0)</formula>
    </cfRule>
  </conditionalFormatting>
  <conditionalFormatting sqref="M105">
    <cfRule type="expression" dxfId="913" priority="25">
      <formula>IF($B105="Total",1,0)</formula>
    </cfRule>
  </conditionalFormatting>
  <conditionalFormatting sqref="F38">
    <cfRule type="expression" dxfId="912" priority="24">
      <formula>IF($B38="Total",1,0)</formula>
    </cfRule>
  </conditionalFormatting>
  <conditionalFormatting sqref="H38">
    <cfRule type="expression" dxfId="911" priority="23">
      <formula>IF($B38="Total",1,0)</formula>
    </cfRule>
  </conditionalFormatting>
  <conditionalFormatting sqref="J38">
    <cfRule type="expression" dxfId="910" priority="22">
      <formula>IF($B38="Total",1,0)</formula>
    </cfRule>
  </conditionalFormatting>
  <conditionalFormatting sqref="N38">
    <cfRule type="expression" dxfId="909" priority="21">
      <formula>IF($B38="Total",1,0)</formula>
    </cfRule>
  </conditionalFormatting>
  <conditionalFormatting sqref="L105">
    <cfRule type="expression" dxfId="908" priority="2">
      <formula>IF($B105="Total",1,0)</formula>
    </cfRule>
  </conditionalFormatting>
  <conditionalFormatting sqref="N71">
    <cfRule type="expression" dxfId="907" priority="20">
      <formula>IF($B71="Total",1,0)</formula>
    </cfRule>
  </conditionalFormatting>
  <conditionalFormatting sqref="N104">
    <cfRule type="expression" dxfId="906" priority="19">
      <formula>IF($B104="Total",1,0)</formula>
    </cfRule>
  </conditionalFormatting>
  <conditionalFormatting sqref="L71">
    <cfRule type="expression" dxfId="905" priority="18">
      <formula>IF($B71="Total",1,0)</formula>
    </cfRule>
  </conditionalFormatting>
  <conditionalFormatting sqref="J71">
    <cfRule type="expression" dxfId="904" priority="17">
      <formula>IF($B71="Total",1,0)</formula>
    </cfRule>
  </conditionalFormatting>
  <conditionalFormatting sqref="F71">
    <cfRule type="expression" dxfId="903" priority="16">
      <formula>IF($B71="Total",1,0)</formula>
    </cfRule>
  </conditionalFormatting>
  <conditionalFormatting sqref="D71">
    <cfRule type="expression" dxfId="902" priority="15">
      <formula>IF($B71="Total",1,0)</formula>
    </cfRule>
  </conditionalFormatting>
  <conditionalFormatting sqref="L104">
    <cfRule type="expression" dxfId="901" priority="14">
      <formula>IF($B104="Total",1,0)</formula>
    </cfRule>
  </conditionalFormatting>
  <conditionalFormatting sqref="J104">
    <cfRule type="expression" dxfId="900" priority="13">
      <formula>IF($B104="Total",1,0)</formula>
    </cfRule>
  </conditionalFormatting>
  <conditionalFormatting sqref="H104">
    <cfRule type="expression" dxfId="899" priority="12">
      <formula>IF($B104="Total",1,0)</formula>
    </cfRule>
  </conditionalFormatting>
  <conditionalFormatting sqref="F104">
    <cfRule type="expression" dxfId="898" priority="11">
      <formula>IF($B104="Total",1,0)</formula>
    </cfRule>
  </conditionalFormatting>
  <conditionalFormatting sqref="D104">
    <cfRule type="expression" dxfId="897" priority="10">
      <formula>IF($B104="Total",1,0)</formula>
    </cfRule>
  </conditionalFormatting>
  <conditionalFormatting sqref="D105">
    <cfRule type="expression" dxfId="896" priority="8">
      <formula>IF($B105="Total",1,0)</formula>
    </cfRule>
  </conditionalFormatting>
  <conditionalFormatting sqref="F105">
    <cfRule type="expression" dxfId="895" priority="6">
      <formula>IF($B105="Total",1,0)</formula>
    </cfRule>
  </conditionalFormatting>
  <conditionalFormatting sqref="H105">
    <cfRule type="expression" dxfId="894" priority="5">
      <formula>IF($B105="Total",1,0)</formula>
    </cfRule>
  </conditionalFormatting>
  <conditionalFormatting sqref="J105">
    <cfRule type="expression" dxfId="893" priority="4">
      <formula>IF($B105="Total",1,0)</formula>
    </cfRule>
  </conditionalFormatting>
  <conditionalFormatting sqref="L38">
    <cfRule type="expression" dxfId="892" priority="3">
      <formula>IF($B38="Total",1,0)</formula>
    </cfRule>
  </conditionalFormatting>
  <pageMargins left="0.7" right="0.7" top="0.75" bottom="0.75" header="0.3" footer="0.3"/>
  <pageSetup paperSize="9" scale="42"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4" id="{037F36A6-F651-4FFF-9AB7-04D64A82AF0A}">
            <xm:f>IF('Fig14'!$B4="Total",1,0)</xm:f>
            <x14:dxf>
              <font>
                <b/>
                <i val="0"/>
              </font>
              <fill>
                <patternFill>
                  <bgColor theme="4" tint="0.39994506668294322"/>
                </patternFill>
              </fill>
              <border>
                <left style="thin">
                  <color auto="1"/>
                </left>
                <right style="thin">
                  <color auto="1"/>
                </right>
                <top style="thin">
                  <color auto="1"/>
                </top>
                <bottom style="thin">
                  <color auto="1"/>
                </bottom>
                <vertical/>
                <horizontal/>
              </border>
            </x14:dxf>
          </x14:cfRule>
          <xm:sqref>G107:N107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43"/>
  <sheetViews>
    <sheetView showGridLines="0" showRowColHeaders="0" topLeftCell="A4" zoomScale="115" zoomScaleNormal="115" workbookViewId="0">
      <selection activeCell="S7" sqref="S7"/>
    </sheetView>
  </sheetViews>
  <sheetFormatPr defaultRowHeight="12.75" x14ac:dyDescent="0.2"/>
  <cols>
    <col min="1" max="1" width="14.85546875" style="58" bestFit="1" customWidth="1"/>
    <col min="2" max="2" width="16.140625" style="58" customWidth="1"/>
    <col min="3" max="3" width="14.42578125" style="58" bestFit="1" customWidth="1"/>
    <col min="4" max="4" width="6.7109375" style="58" bestFit="1" customWidth="1"/>
    <col min="5" max="5" width="6.85546875" style="58" bestFit="1" customWidth="1"/>
    <col min="6" max="6" width="10" style="58" bestFit="1" customWidth="1"/>
    <col min="7" max="16384" width="9.140625" style="58"/>
  </cols>
  <sheetData>
    <row r="1" spans="1:13" ht="39.75" customHeight="1" x14ac:dyDescent="0.2">
      <c r="A1" s="247" t="s">
        <v>1011</v>
      </c>
      <c r="B1" s="247"/>
      <c r="C1" s="247"/>
      <c r="D1" s="247"/>
      <c r="E1" s="247"/>
      <c r="F1" s="247"/>
      <c r="G1" s="247"/>
      <c r="H1" s="247"/>
      <c r="I1" s="247"/>
      <c r="J1" s="247"/>
      <c r="K1" s="247"/>
      <c r="L1" s="247"/>
      <c r="M1" s="247"/>
    </row>
    <row r="2" spans="1:13" ht="40.5" customHeight="1" x14ac:dyDescent="0.2">
      <c r="A2" s="217" t="s">
        <v>1010</v>
      </c>
      <c r="B2" s="217"/>
      <c r="C2" s="217"/>
      <c r="D2" s="217"/>
      <c r="E2" s="217"/>
      <c r="F2" s="217"/>
      <c r="G2" s="217"/>
      <c r="H2" s="217"/>
      <c r="I2" s="217"/>
      <c r="J2" s="217"/>
      <c r="K2" s="217"/>
      <c r="L2" s="217"/>
      <c r="M2" s="217"/>
    </row>
    <row r="4" spans="1:13" x14ac:dyDescent="0.2">
      <c r="A4" s="58" t="s">
        <v>98</v>
      </c>
      <c r="B4" s="58" t="s">
        <v>794</v>
      </c>
      <c r="C4" s="3"/>
      <c r="D4" s="3"/>
      <c r="E4" s="3"/>
      <c r="F4" s="3"/>
    </row>
    <row r="5" spans="1:13" x14ac:dyDescent="0.2">
      <c r="A5" s="2"/>
      <c r="B5" s="2"/>
      <c r="C5" s="2"/>
      <c r="D5" s="2"/>
      <c r="E5" s="2"/>
      <c r="F5" s="2"/>
    </row>
    <row r="6" spans="1:13" x14ac:dyDescent="0.2">
      <c r="A6" s="58" t="s">
        <v>99</v>
      </c>
      <c r="B6" s="58" t="s">
        <v>854</v>
      </c>
      <c r="C6" s="58" t="s">
        <v>855</v>
      </c>
      <c r="D6" s="58" t="s">
        <v>856</v>
      </c>
      <c r="E6" s="58" t="s">
        <v>857</v>
      </c>
      <c r="F6" s="58" t="s">
        <v>799</v>
      </c>
    </row>
    <row r="7" spans="1:13" x14ac:dyDescent="0.2">
      <c r="A7" s="73" t="s">
        <v>109</v>
      </c>
      <c r="B7" s="74">
        <v>575</v>
      </c>
      <c r="C7" s="74">
        <v>506</v>
      </c>
      <c r="D7" s="74">
        <v>1</v>
      </c>
      <c r="E7" s="74">
        <v>7</v>
      </c>
      <c r="F7" s="74">
        <v>0</v>
      </c>
    </row>
    <row r="8" spans="1:13" x14ac:dyDescent="0.2">
      <c r="A8" s="73" t="s">
        <v>115</v>
      </c>
      <c r="B8" s="74">
        <v>532</v>
      </c>
      <c r="C8" s="74">
        <v>433</v>
      </c>
      <c r="D8" s="74">
        <v>0</v>
      </c>
      <c r="E8" s="74">
        <v>0</v>
      </c>
      <c r="F8" s="74">
        <v>0</v>
      </c>
    </row>
    <row r="9" spans="1:13" x14ac:dyDescent="0.2">
      <c r="A9" s="73" t="s">
        <v>120</v>
      </c>
      <c r="B9" s="74">
        <v>1196</v>
      </c>
      <c r="C9" s="74">
        <v>578</v>
      </c>
      <c r="D9" s="74">
        <v>2</v>
      </c>
      <c r="E9" s="74">
        <v>0</v>
      </c>
      <c r="F9" s="74">
        <v>0</v>
      </c>
    </row>
    <row r="10" spans="1:13" x14ac:dyDescent="0.2">
      <c r="A10" s="73" t="s">
        <v>125</v>
      </c>
      <c r="B10" s="74">
        <v>352</v>
      </c>
      <c r="C10" s="74">
        <v>1287</v>
      </c>
      <c r="D10" s="74">
        <v>2</v>
      </c>
      <c r="E10" s="74">
        <v>2</v>
      </c>
      <c r="F10" s="74">
        <v>0</v>
      </c>
    </row>
    <row r="11" spans="1:13" x14ac:dyDescent="0.2">
      <c r="A11" s="73" t="s">
        <v>131</v>
      </c>
      <c r="B11" s="74">
        <v>212</v>
      </c>
      <c r="C11" s="74">
        <v>293</v>
      </c>
      <c r="D11" s="74">
        <v>2</v>
      </c>
      <c r="E11" s="74">
        <v>7</v>
      </c>
      <c r="F11" s="74">
        <v>0</v>
      </c>
    </row>
    <row r="12" spans="1:13" x14ac:dyDescent="0.2">
      <c r="A12" s="73" t="s">
        <v>136</v>
      </c>
      <c r="B12" s="74">
        <v>486</v>
      </c>
      <c r="C12" s="74">
        <v>1222</v>
      </c>
      <c r="D12" s="74">
        <v>0</v>
      </c>
      <c r="E12" s="74">
        <v>0</v>
      </c>
      <c r="F12" s="74">
        <v>0</v>
      </c>
    </row>
    <row r="13" spans="1:13" x14ac:dyDescent="0.2">
      <c r="A13" s="73" t="s">
        <v>143</v>
      </c>
      <c r="B13" s="74">
        <v>489</v>
      </c>
      <c r="C13" s="74">
        <v>424</v>
      </c>
      <c r="D13" s="74">
        <v>0</v>
      </c>
      <c r="E13" s="74">
        <v>59</v>
      </c>
      <c r="F13" s="74">
        <v>0</v>
      </c>
    </row>
    <row r="14" spans="1:13" x14ac:dyDescent="0.2">
      <c r="A14" s="73" t="s">
        <v>147</v>
      </c>
      <c r="B14" s="74">
        <v>467</v>
      </c>
      <c r="C14" s="74">
        <v>358</v>
      </c>
      <c r="D14" s="74">
        <v>0</v>
      </c>
      <c r="E14" s="74">
        <v>1</v>
      </c>
      <c r="F14" s="74">
        <v>0</v>
      </c>
    </row>
    <row r="15" spans="1:13" x14ac:dyDescent="0.2">
      <c r="A15" s="73" t="s">
        <v>152</v>
      </c>
      <c r="B15" s="74">
        <v>126</v>
      </c>
      <c r="C15" s="74">
        <v>80</v>
      </c>
      <c r="D15" s="74">
        <v>0</v>
      </c>
      <c r="E15" s="74">
        <v>0</v>
      </c>
      <c r="F15" s="74">
        <v>0</v>
      </c>
    </row>
    <row r="16" spans="1:13" x14ac:dyDescent="0.2">
      <c r="A16" s="73" t="s">
        <v>158</v>
      </c>
      <c r="B16" s="74">
        <v>521</v>
      </c>
      <c r="C16" s="74">
        <v>640</v>
      </c>
      <c r="D16" s="74">
        <v>0</v>
      </c>
      <c r="E16" s="74">
        <v>1</v>
      </c>
      <c r="F16" s="74">
        <v>0</v>
      </c>
    </row>
    <row r="17" spans="1:6" x14ac:dyDescent="0.2">
      <c r="A17" s="73" t="s">
        <v>162</v>
      </c>
      <c r="B17" s="74">
        <v>256</v>
      </c>
      <c r="C17" s="74">
        <v>503</v>
      </c>
      <c r="D17" s="74">
        <v>1</v>
      </c>
      <c r="E17" s="74">
        <v>1</v>
      </c>
      <c r="F17" s="74">
        <v>0</v>
      </c>
    </row>
    <row r="18" spans="1:6" x14ac:dyDescent="0.2">
      <c r="A18" s="73" t="s">
        <v>166</v>
      </c>
      <c r="B18" s="74">
        <v>785</v>
      </c>
      <c r="C18" s="74">
        <v>428</v>
      </c>
      <c r="D18" s="74">
        <v>0</v>
      </c>
      <c r="E18" s="74">
        <v>1</v>
      </c>
      <c r="F18" s="74">
        <v>0</v>
      </c>
    </row>
    <row r="19" spans="1:6" x14ac:dyDescent="0.2">
      <c r="A19" s="73" t="s">
        <v>170</v>
      </c>
      <c r="B19" s="74">
        <v>679</v>
      </c>
      <c r="C19" s="74">
        <v>488</v>
      </c>
      <c r="D19" s="74">
        <v>0</v>
      </c>
      <c r="E19" s="74">
        <v>1</v>
      </c>
      <c r="F19" s="74">
        <v>1</v>
      </c>
    </row>
    <row r="20" spans="1:6" x14ac:dyDescent="0.2">
      <c r="A20" s="73" t="s">
        <v>176</v>
      </c>
      <c r="B20" s="74">
        <v>190</v>
      </c>
      <c r="C20" s="74">
        <v>548</v>
      </c>
      <c r="D20" s="74">
        <v>3</v>
      </c>
      <c r="E20" s="74">
        <v>8</v>
      </c>
      <c r="F20" s="74">
        <v>0</v>
      </c>
    </row>
    <row r="21" spans="1:6" x14ac:dyDescent="0.2">
      <c r="A21" s="73" t="s">
        <v>180</v>
      </c>
      <c r="B21" s="74">
        <v>622</v>
      </c>
      <c r="C21" s="74">
        <v>858</v>
      </c>
      <c r="D21" s="74">
        <v>0</v>
      </c>
      <c r="E21" s="74">
        <v>2</v>
      </c>
      <c r="F21" s="74">
        <v>0</v>
      </c>
    </row>
    <row r="22" spans="1:6" x14ac:dyDescent="0.2">
      <c r="A22" s="73" t="s">
        <v>185</v>
      </c>
      <c r="B22" s="74">
        <v>837</v>
      </c>
      <c r="C22" s="74">
        <v>533</v>
      </c>
      <c r="D22" s="74">
        <v>2</v>
      </c>
      <c r="E22" s="74">
        <v>6</v>
      </c>
      <c r="F22" s="74">
        <v>0</v>
      </c>
    </row>
    <row r="23" spans="1:6" x14ac:dyDescent="0.2">
      <c r="A23" s="73" t="s">
        <v>190</v>
      </c>
      <c r="B23" s="74">
        <v>481</v>
      </c>
      <c r="C23" s="74">
        <v>1003</v>
      </c>
      <c r="D23" s="74">
        <v>0</v>
      </c>
      <c r="E23" s="74">
        <v>1</v>
      </c>
      <c r="F23" s="74">
        <v>0</v>
      </c>
    </row>
    <row r="24" spans="1:6" x14ac:dyDescent="0.2">
      <c r="A24" s="73" t="s">
        <v>194</v>
      </c>
      <c r="B24" s="74">
        <v>755</v>
      </c>
      <c r="C24" s="74">
        <v>24</v>
      </c>
      <c r="D24" s="74">
        <v>0</v>
      </c>
      <c r="E24" s="74">
        <v>3</v>
      </c>
      <c r="F24" s="74">
        <v>0</v>
      </c>
    </row>
    <row r="25" spans="1:6" x14ac:dyDescent="0.2">
      <c r="A25" s="73" t="s">
        <v>198</v>
      </c>
      <c r="B25" s="74">
        <v>479</v>
      </c>
      <c r="C25" s="74">
        <v>624</v>
      </c>
      <c r="D25" s="74">
        <v>0</v>
      </c>
      <c r="E25" s="74">
        <v>0</v>
      </c>
      <c r="F25" s="74">
        <v>0</v>
      </c>
    </row>
    <row r="26" spans="1:6" x14ac:dyDescent="0.2">
      <c r="A26" s="73" t="s">
        <v>202</v>
      </c>
      <c r="B26" s="74">
        <v>287</v>
      </c>
      <c r="C26" s="74">
        <v>605</v>
      </c>
      <c r="D26" s="74">
        <v>0</v>
      </c>
      <c r="E26" s="74">
        <v>0</v>
      </c>
      <c r="F26" s="74">
        <v>0</v>
      </c>
    </row>
    <row r="27" spans="1:6" x14ac:dyDescent="0.2">
      <c r="A27" s="73" t="s">
        <v>208</v>
      </c>
      <c r="B27" s="74">
        <v>1358</v>
      </c>
      <c r="C27" s="74">
        <v>740</v>
      </c>
      <c r="D27" s="74">
        <v>0</v>
      </c>
      <c r="E27" s="74">
        <v>1</v>
      </c>
      <c r="F27" s="74">
        <v>0</v>
      </c>
    </row>
    <row r="28" spans="1:6" x14ac:dyDescent="0.2">
      <c r="A28" s="73" t="s">
        <v>212</v>
      </c>
      <c r="B28" s="74">
        <v>535</v>
      </c>
      <c r="C28" s="74">
        <v>643</v>
      </c>
      <c r="D28" s="74">
        <v>1</v>
      </c>
      <c r="E28" s="74">
        <v>0</v>
      </c>
      <c r="F28" s="74">
        <v>0</v>
      </c>
    </row>
    <row r="29" spans="1:6" x14ac:dyDescent="0.2">
      <c r="A29" s="73" t="s">
        <v>216</v>
      </c>
      <c r="B29" s="74">
        <v>118</v>
      </c>
      <c r="C29" s="74">
        <v>251</v>
      </c>
      <c r="D29" s="74">
        <v>1</v>
      </c>
      <c r="E29" s="74">
        <v>3</v>
      </c>
      <c r="F29" s="74">
        <v>0</v>
      </c>
    </row>
    <row r="30" spans="1:6" x14ac:dyDescent="0.2">
      <c r="A30" s="73" t="s">
        <v>220</v>
      </c>
      <c r="B30" s="74">
        <v>700</v>
      </c>
      <c r="C30" s="74">
        <v>136</v>
      </c>
      <c r="D30" s="74">
        <v>1</v>
      </c>
      <c r="E30" s="74">
        <v>2</v>
      </c>
      <c r="F30" s="74">
        <v>2</v>
      </c>
    </row>
    <row r="31" spans="1:6" x14ac:dyDescent="0.2">
      <c r="A31" s="73" t="s">
        <v>224</v>
      </c>
      <c r="B31" s="74">
        <v>803</v>
      </c>
      <c r="C31" s="74">
        <v>366</v>
      </c>
      <c r="D31" s="74">
        <v>0</v>
      </c>
      <c r="E31" s="74">
        <v>1</v>
      </c>
      <c r="F31" s="74">
        <v>0</v>
      </c>
    </row>
    <row r="32" spans="1:6" x14ac:dyDescent="0.2">
      <c r="A32" s="73" t="s">
        <v>228</v>
      </c>
      <c r="B32" s="74">
        <v>539</v>
      </c>
      <c r="C32" s="74">
        <v>345</v>
      </c>
      <c r="D32" s="74">
        <v>0</v>
      </c>
      <c r="E32" s="74">
        <v>6</v>
      </c>
      <c r="F32" s="74">
        <v>0</v>
      </c>
    </row>
    <row r="33" spans="1:11" x14ac:dyDescent="0.2">
      <c r="A33" s="73" t="s">
        <v>233</v>
      </c>
      <c r="B33" s="74">
        <v>894</v>
      </c>
      <c r="C33" s="74">
        <v>349</v>
      </c>
      <c r="D33" s="74">
        <v>0</v>
      </c>
      <c r="E33" s="74">
        <v>1</v>
      </c>
      <c r="F33" s="74">
        <v>0</v>
      </c>
    </row>
    <row r="34" spans="1:11" x14ac:dyDescent="0.2">
      <c r="A34" s="73" t="s">
        <v>237</v>
      </c>
      <c r="B34" s="74">
        <v>468</v>
      </c>
      <c r="C34" s="74">
        <v>477</v>
      </c>
      <c r="D34" s="74">
        <v>2</v>
      </c>
      <c r="E34" s="74">
        <v>0</v>
      </c>
      <c r="F34" s="74">
        <v>0</v>
      </c>
    </row>
    <row r="35" spans="1:11" x14ac:dyDescent="0.2">
      <c r="A35" s="73" t="s">
        <v>242</v>
      </c>
      <c r="B35" s="74">
        <v>961</v>
      </c>
      <c r="C35" s="74">
        <v>571</v>
      </c>
      <c r="D35" s="74">
        <v>1</v>
      </c>
      <c r="E35" s="74">
        <v>0</v>
      </c>
      <c r="F35" s="74">
        <v>0</v>
      </c>
    </row>
    <row r="36" spans="1:11" x14ac:dyDescent="0.2">
      <c r="A36" s="73" t="s">
        <v>245</v>
      </c>
      <c r="B36" s="74">
        <v>364</v>
      </c>
      <c r="C36" s="74">
        <v>584</v>
      </c>
      <c r="D36" s="74">
        <v>0</v>
      </c>
      <c r="E36" s="74">
        <v>0</v>
      </c>
      <c r="F36" s="74">
        <v>0</v>
      </c>
    </row>
    <row r="37" spans="1:11" x14ac:dyDescent="0.2">
      <c r="A37" s="73" t="s">
        <v>250</v>
      </c>
      <c r="B37" s="74">
        <v>31</v>
      </c>
      <c r="C37" s="74">
        <v>6</v>
      </c>
      <c r="D37" s="74">
        <v>3</v>
      </c>
      <c r="E37" s="74">
        <v>3</v>
      </c>
      <c r="F37" s="74">
        <v>0</v>
      </c>
    </row>
    <row r="38" spans="1:11" x14ac:dyDescent="0.2">
      <c r="A38" s="73" t="s">
        <v>254</v>
      </c>
      <c r="B38" s="74">
        <v>42</v>
      </c>
      <c r="C38" s="74">
        <v>7</v>
      </c>
      <c r="D38" s="74">
        <v>1</v>
      </c>
      <c r="E38" s="74">
        <v>1</v>
      </c>
      <c r="F38" s="74">
        <v>0</v>
      </c>
    </row>
    <row r="39" spans="1:11" x14ac:dyDescent="0.2">
      <c r="A39" s="73" t="s">
        <v>800</v>
      </c>
      <c r="B39" s="74">
        <v>17140</v>
      </c>
      <c r="C39" s="74">
        <v>15910</v>
      </c>
      <c r="D39" s="74">
        <v>23</v>
      </c>
      <c r="E39" s="74">
        <v>118</v>
      </c>
      <c r="F39" s="74">
        <v>3</v>
      </c>
    </row>
    <row r="41" spans="1:11" x14ac:dyDescent="0.2">
      <c r="A41" s="240" t="s">
        <v>949</v>
      </c>
      <c r="B41" s="240"/>
      <c r="C41" s="240"/>
      <c r="D41" s="240"/>
      <c r="E41" s="240"/>
      <c r="F41" s="240"/>
      <c r="G41" s="240"/>
      <c r="H41" s="240"/>
      <c r="I41" s="240"/>
      <c r="J41" s="240"/>
      <c r="K41" s="52"/>
    </row>
    <row r="42" spans="1:11" x14ac:dyDescent="0.2">
      <c r="A42" s="227" t="s">
        <v>1108</v>
      </c>
      <c r="B42" s="227"/>
      <c r="C42" s="227"/>
      <c r="D42" s="227"/>
      <c r="E42" s="227"/>
      <c r="F42" s="227"/>
      <c r="G42" s="227"/>
      <c r="H42" s="227"/>
      <c r="I42" s="227"/>
      <c r="J42" s="227"/>
      <c r="K42" s="227"/>
    </row>
    <row r="43" spans="1:11" x14ac:dyDescent="0.2">
      <c r="A43" s="145" t="s">
        <v>1092</v>
      </c>
    </row>
  </sheetData>
  <mergeCells count="4">
    <mergeCell ref="A1:M1"/>
    <mergeCell ref="A2:M2"/>
    <mergeCell ref="A41:J41"/>
    <mergeCell ref="A42:K42"/>
  </mergeCells>
  <conditionalFormatting sqref="A4:F4">
    <cfRule type="expression" dxfId="874" priority="2">
      <formula>IF($B4="Total",1,0)</formula>
    </cfRule>
  </conditionalFormatting>
  <conditionalFormatting sqref="A4">
    <cfRule type="expression" dxfId="873" priority="59">
      <formula>IF(OR(#REF!="Organisation",$B4="Total",#REF!="Total"),0,1)</formula>
    </cfRule>
  </conditionalFormatting>
  <conditionalFormatting sqref="G41:J41">
    <cfRule type="expression" dxfId="872" priority="1">
      <formula>IF($B1048514="Total",1,0)</formula>
    </cfRule>
  </conditionalFormatting>
  <pageMargins left="0.7" right="0.7" top="0.75" bottom="0.75" header="0.3" footer="0.3"/>
  <pageSetup paperSize="9" scale="81"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54"/>
  <sheetViews>
    <sheetView showGridLines="0" showRowColHeaders="0" zoomScaleNormal="100" workbookViewId="0">
      <selection activeCell="A26" sqref="A26:I26"/>
    </sheetView>
  </sheetViews>
  <sheetFormatPr defaultColWidth="8.7109375" defaultRowHeight="12.75" x14ac:dyDescent="0.2"/>
  <cols>
    <col min="1" max="1" width="11.5703125" style="2" bestFit="1" customWidth="1"/>
    <col min="2" max="2" width="10.140625" style="2" bestFit="1" customWidth="1"/>
    <col min="3" max="3" width="11" style="2" bestFit="1" customWidth="1"/>
    <col min="4" max="4" width="9.42578125" style="2" bestFit="1" customWidth="1"/>
    <col min="5" max="5" width="12.85546875" style="2" bestFit="1" customWidth="1"/>
    <col min="6" max="6" width="13" style="2" bestFit="1" customWidth="1"/>
    <col min="7" max="7" width="16.5703125" style="2" customWidth="1"/>
    <col min="8" max="8" width="11.5703125" style="2" bestFit="1" customWidth="1"/>
    <col min="9" max="9" width="15" style="2" bestFit="1" customWidth="1"/>
    <col min="10" max="10" width="7.7109375" style="2" customWidth="1"/>
    <col min="11" max="11" width="11.140625" style="2" bestFit="1" customWidth="1"/>
    <col min="12" max="16384" width="8.7109375" style="2"/>
  </cols>
  <sheetData>
    <row r="1" spans="1:11" ht="18" x14ac:dyDescent="0.2">
      <c r="A1" s="216" t="s">
        <v>958</v>
      </c>
      <c r="B1" s="216"/>
      <c r="C1" s="216"/>
      <c r="D1" s="216"/>
      <c r="E1" s="216"/>
      <c r="F1" s="216"/>
      <c r="G1" s="216"/>
      <c r="H1" s="216"/>
      <c r="I1" s="216"/>
      <c r="J1" s="216"/>
      <c r="K1" s="216"/>
    </row>
    <row r="2" spans="1:11" x14ac:dyDescent="0.2">
      <c r="A2" s="217" t="s">
        <v>957</v>
      </c>
      <c r="B2" s="217"/>
      <c r="C2" s="217"/>
      <c r="D2" s="217"/>
      <c r="E2" s="217"/>
      <c r="F2" s="217"/>
      <c r="G2" s="217"/>
      <c r="H2" s="217"/>
      <c r="I2" s="217"/>
    </row>
    <row r="3" spans="1:11" ht="28.5" customHeight="1" x14ac:dyDescent="0.2">
      <c r="A3" s="217" t="s">
        <v>1036</v>
      </c>
      <c r="B3" s="217"/>
      <c r="C3" s="217"/>
      <c r="D3" s="217"/>
      <c r="E3" s="217"/>
      <c r="F3" s="217"/>
      <c r="G3" s="217"/>
      <c r="H3" s="217"/>
      <c r="I3" s="217"/>
    </row>
    <row r="4" spans="1:11" ht="44.25" customHeight="1" x14ac:dyDescent="0.2">
      <c r="A4" s="217" t="s">
        <v>948</v>
      </c>
      <c r="B4" s="217"/>
      <c r="C4" s="217"/>
      <c r="D4" s="217"/>
      <c r="E4" s="217"/>
      <c r="F4" s="217"/>
      <c r="G4" s="217"/>
      <c r="H4" s="217"/>
      <c r="I4" s="217"/>
    </row>
    <row r="5" spans="1:11" x14ac:dyDescent="0.2">
      <c r="A5" s="1" t="s">
        <v>0</v>
      </c>
      <c r="B5" s="1" t="s">
        <v>1</v>
      </c>
      <c r="C5" s="1" t="s">
        <v>2</v>
      </c>
      <c r="D5" s="1" t="s">
        <v>3</v>
      </c>
      <c r="E5" s="1" t="s">
        <v>4</v>
      </c>
      <c r="F5" s="1" t="s">
        <v>5</v>
      </c>
      <c r="G5" s="1" t="s">
        <v>6</v>
      </c>
      <c r="H5" s="1" t="s">
        <v>7</v>
      </c>
      <c r="I5" s="1" t="s">
        <v>8</v>
      </c>
      <c r="J5" s="1" t="s">
        <v>9</v>
      </c>
      <c r="K5" s="1" t="s">
        <v>10</v>
      </c>
    </row>
    <row r="6" spans="1:11" x14ac:dyDescent="0.2">
      <c r="A6" s="133" t="s">
        <v>11</v>
      </c>
      <c r="B6" s="102">
        <v>15355</v>
      </c>
      <c r="C6" s="43" t="s">
        <v>90</v>
      </c>
      <c r="D6" s="102">
        <v>10816</v>
      </c>
      <c r="E6" s="43" t="s">
        <v>91</v>
      </c>
      <c r="F6" s="196"/>
      <c r="G6" s="197"/>
      <c r="H6" s="102">
        <v>0</v>
      </c>
      <c r="I6" s="43" t="s">
        <v>14</v>
      </c>
      <c r="J6" s="107">
        <v>26171</v>
      </c>
      <c r="K6" s="108" t="s">
        <v>70</v>
      </c>
    </row>
    <row r="7" spans="1:11" x14ac:dyDescent="0.2">
      <c r="A7" s="133" t="s">
        <v>16</v>
      </c>
      <c r="B7" s="102">
        <v>3496</v>
      </c>
      <c r="C7" s="43" t="s">
        <v>17</v>
      </c>
      <c r="D7" s="102">
        <v>3016</v>
      </c>
      <c r="E7" s="43" t="s">
        <v>18</v>
      </c>
      <c r="F7" s="196"/>
      <c r="G7" s="197"/>
      <c r="H7" s="102">
        <v>0</v>
      </c>
      <c r="I7" s="43" t="s">
        <v>14</v>
      </c>
      <c r="J7" s="107">
        <v>6512</v>
      </c>
      <c r="K7" s="108" t="s">
        <v>19</v>
      </c>
    </row>
    <row r="8" spans="1:11" x14ac:dyDescent="0.2">
      <c r="A8" s="133" t="s">
        <v>20</v>
      </c>
      <c r="B8" s="102">
        <v>2115</v>
      </c>
      <c r="C8" s="43" t="s">
        <v>32</v>
      </c>
      <c r="D8" s="102">
        <v>1618</v>
      </c>
      <c r="E8" s="43" t="s">
        <v>70</v>
      </c>
      <c r="F8" s="196"/>
      <c r="G8" s="197"/>
      <c r="H8" s="102">
        <v>0</v>
      </c>
      <c r="I8" s="43" t="s">
        <v>14</v>
      </c>
      <c r="J8" s="107">
        <v>3733</v>
      </c>
      <c r="K8" s="108" t="s">
        <v>22</v>
      </c>
    </row>
    <row r="9" spans="1:11" x14ac:dyDescent="0.2">
      <c r="A9" s="133" t="s">
        <v>23</v>
      </c>
      <c r="B9" s="102">
        <v>1757</v>
      </c>
      <c r="C9" s="43" t="s">
        <v>48</v>
      </c>
      <c r="D9" s="102">
        <v>1315</v>
      </c>
      <c r="E9" s="43" t="s">
        <v>49</v>
      </c>
      <c r="F9" s="196"/>
      <c r="G9" s="197"/>
      <c r="H9" s="102">
        <v>0</v>
      </c>
      <c r="I9" s="43" t="s">
        <v>14</v>
      </c>
      <c r="J9" s="107">
        <v>3072</v>
      </c>
      <c r="K9" s="108" t="s">
        <v>26</v>
      </c>
    </row>
    <row r="10" spans="1:11" x14ac:dyDescent="0.2">
      <c r="A10" s="133" t="s">
        <v>27</v>
      </c>
      <c r="B10" s="102">
        <v>1413</v>
      </c>
      <c r="C10" s="43" t="s">
        <v>28</v>
      </c>
      <c r="D10" s="102">
        <v>1030</v>
      </c>
      <c r="E10" s="43" t="s">
        <v>29</v>
      </c>
      <c r="F10" s="196"/>
      <c r="G10" s="197"/>
      <c r="H10" s="102">
        <v>0</v>
      </c>
      <c r="I10" s="43" t="s">
        <v>14</v>
      </c>
      <c r="J10" s="107">
        <v>2443</v>
      </c>
      <c r="K10" s="108" t="s">
        <v>30</v>
      </c>
    </row>
    <row r="11" spans="1:11" x14ac:dyDescent="0.2">
      <c r="A11" s="133" t="s">
        <v>31</v>
      </c>
      <c r="B11" s="102">
        <v>1183</v>
      </c>
      <c r="C11" s="43" t="s">
        <v>32</v>
      </c>
      <c r="D11" s="102">
        <v>907</v>
      </c>
      <c r="E11" s="43" t="s">
        <v>33</v>
      </c>
      <c r="F11" s="196"/>
      <c r="G11" s="197"/>
      <c r="H11" s="102">
        <v>0</v>
      </c>
      <c r="I11" s="43" t="s">
        <v>14</v>
      </c>
      <c r="J11" s="107">
        <v>2090</v>
      </c>
      <c r="K11" s="108" t="s">
        <v>34</v>
      </c>
    </row>
    <row r="12" spans="1:11" x14ac:dyDescent="0.2">
      <c r="A12" s="133" t="s">
        <v>35</v>
      </c>
      <c r="B12" s="102">
        <v>968</v>
      </c>
      <c r="C12" s="43" t="s">
        <v>526</v>
      </c>
      <c r="D12" s="102">
        <v>780</v>
      </c>
      <c r="E12" s="43" t="s">
        <v>258</v>
      </c>
      <c r="F12" s="196"/>
      <c r="G12" s="197"/>
      <c r="H12" s="102">
        <v>0</v>
      </c>
      <c r="I12" s="43" t="s">
        <v>14</v>
      </c>
      <c r="J12" s="107">
        <v>1748</v>
      </c>
      <c r="K12" s="108" t="s">
        <v>38</v>
      </c>
    </row>
    <row r="13" spans="1:11" x14ac:dyDescent="0.2">
      <c r="A13" s="133" t="s">
        <v>39</v>
      </c>
      <c r="B13" s="102">
        <v>937</v>
      </c>
      <c r="C13" s="43" t="s">
        <v>40</v>
      </c>
      <c r="D13" s="102">
        <v>737</v>
      </c>
      <c r="E13" s="43" t="s">
        <v>41</v>
      </c>
      <c r="F13" s="196"/>
      <c r="G13" s="197"/>
      <c r="H13" s="102">
        <v>0</v>
      </c>
      <c r="I13" s="43" t="s">
        <v>14</v>
      </c>
      <c r="J13" s="107">
        <v>1674</v>
      </c>
      <c r="K13" s="108" t="s">
        <v>42</v>
      </c>
    </row>
    <row r="14" spans="1:11" x14ac:dyDescent="0.2">
      <c r="A14" s="133" t="s">
        <v>43</v>
      </c>
      <c r="B14" s="102">
        <v>842</v>
      </c>
      <c r="C14" s="43" t="s">
        <v>44</v>
      </c>
      <c r="D14" s="102">
        <v>613</v>
      </c>
      <c r="E14" s="43" t="s">
        <v>45</v>
      </c>
      <c r="F14" s="196"/>
      <c r="G14" s="197"/>
      <c r="H14" s="102">
        <v>0</v>
      </c>
      <c r="I14" s="43" t="s">
        <v>14</v>
      </c>
      <c r="J14" s="107">
        <v>1455</v>
      </c>
      <c r="K14" s="108" t="s">
        <v>46</v>
      </c>
    </row>
    <row r="15" spans="1:11" x14ac:dyDescent="0.2">
      <c r="A15" s="133" t="s">
        <v>47</v>
      </c>
      <c r="B15" s="102">
        <v>746</v>
      </c>
      <c r="C15" s="43" t="s">
        <v>53</v>
      </c>
      <c r="D15" s="102">
        <v>568</v>
      </c>
      <c r="E15" s="43" t="s">
        <v>54</v>
      </c>
      <c r="F15" s="196"/>
      <c r="G15" s="197"/>
      <c r="H15" s="102">
        <v>0</v>
      </c>
      <c r="I15" s="43" t="s">
        <v>14</v>
      </c>
      <c r="J15" s="107">
        <v>1314</v>
      </c>
      <c r="K15" s="108" t="s">
        <v>50</v>
      </c>
    </row>
    <row r="16" spans="1:11" x14ac:dyDescent="0.2">
      <c r="A16" s="133" t="s">
        <v>51</v>
      </c>
      <c r="B16" s="102">
        <v>764</v>
      </c>
      <c r="C16" s="43" t="s">
        <v>352</v>
      </c>
      <c r="D16" s="102">
        <v>574</v>
      </c>
      <c r="E16" s="43" t="s">
        <v>523</v>
      </c>
      <c r="F16" s="196"/>
      <c r="G16" s="197"/>
      <c r="H16" s="102">
        <v>0</v>
      </c>
      <c r="I16" s="43" t="s">
        <v>14</v>
      </c>
      <c r="J16" s="107">
        <v>1338</v>
      </c>
      <c r="K16" s="108" t="s">
        <v>50</v>
      </c>
    </row>
    <row r="17" spans="1:11" x14ac:dyDescent="0.2">
      <c r="A17" s="133" t="s">
        <v>52</v>
      </c>
      <c r="B17" s="102">
        <v>861</v>
      </c>
      <c r="C17" s="43" t="s">
        <v>21</v>
      </c>
      <c r="D17" s="102">
        <v>663</v>
      </c>
      <c r="E17" s="43" t="s">
        <v>15</v>
      </c>
      <c r="F17" s="196"/>
      <c r="G17" s="197"/>
      <c r="H17" s="102">
        <v>0</v>
      </c>
      <c r="I17" s="43" t="s">
        <v>14</v>
      </c>
      <c r="J17" s="107">
        <v>1524</v>
      </c>
      <c r="K17" s="108" t="s">
        <v>55</v>
      </c>
    </row>
    <row r="18" spans="1:11" x14ac:dyDescent="0.2">
      <c r="A18" s="133" t="s">
        <v>56</v>
      </c>
      <c r="B18" s="102">
        <v>874</v>
      </c>
      <c r="C18" s="43" t="s">
        <v>209</v>
      </c>
      <c r="D18" s="102">
        <v>837</v>
      </c>
      <c r="E18" s="43" t="s">
        <v>148</v>
      </c>
      <c r="F18" s="196"/>
      <c r="G18" s="197"/>
      <c r="H18" s="102">
        <v>0</v>
      </c>
      <c r="I18" s="43" t="s">
        <v>14</v>
      </c>
      <c r="J18" s="107">
        <v>1711</v>
      </c>
      <c r="K18" s="108" t="s">
        <v>42</v>
      </c>
    </row>
    <row r="19" spans="1:11" x14ac:dyDescent="0.2">
      <c r="A19" s="133" t="s">
        <v>59</v>
      </c>
      <c r="B19" s="102">
        <v>922</v>
      </c>
      <c r="C19" s="43" t="s">
        <v>565</v>
      </c>
      <c r="D19" s="102">
        <v>865</v>
      </c>
      <c r="E19" s="43" t="s">
        <v>566</v>
      </c>
      <c r="F19" s="196"/>
      <c r="G19" s="197"/>
      <c r="H19" s="102">
        <v>0</v>
      </c>
      <c r="I19" s="43" t="s">
        <v>14</v>
      </c>
      <c r="J19" s="107">
        <v>1787</v>
      </c>
      <c r="K19" s="108" t="s">
        <v>359</v>
      </c>
    </row>
    <row r="20" spans="1:11" x14ac:dyDescent="0.2">
      <c r="A20" s="133" t="s">
        <v>62</v>
      </c>
      <c r="B20" s="102">
        <v>1002</v>
      </c>
      <c r="C20" s="43" t="s">
        <v>63</v>
      </c>
      <c r="D20" s="102">
        <v>910</v>
      </c>
      <c r="E20" s="43" t="s">
        <v>64</v>
      </c>
      <c r="F20" s="196"/>
      <c r="G20" s="197"/>
      <c r="H20" s="102">
        <v>0</v>
      </c>
      <c r="I20" s="43" t="s">
        <v>14</v>
      </c>
      <c r="J20" s="107">
        <v>1912</v>
      </c>
      <c r="K20" s="108" t="s">
        <v>65</v>
      </c>
    </row>
    <row r="21" spans="1:11" x14ac:dyDescent="0.2">
      <c r="A21" s="133" t="s">
        <v>66</v>
      </c>
      <c r="B21" s="102">
        <v>1026</v>
      </c>
      <c r="C21" s="43" t="s">
        <v>592</v>
      </c>
      <c r="D21" s="102">
        <v>910</v>
      </c>
      <c r="E21" s="43" t="s">
        <v>286</v>
      </c>
      <c r="F21" s="196"/>
      <c r="G21" s="197"/>
      <c r="H21" s="102">
        <v>0</v>
      </c>
      <c r="I21" s="43" t="s">
        <v>14</v>
      </c>
      <c r="J21" s="107">
        <v>1936</v>
      </c>
      <c r="K21" s="108" t="s">
        <v>65</v>
      </c>
    </row>
    <row r="22" spans="1:11" x14ac:dyDescent="0.2">
      <c r="A22" s="103" t="s">
        <v>9</v>
      </c>
      <c r="B22" s="104">
        <f>SUBTOTAL(109,B6:B21)</f>
        <v>34261</v>
      </c>
      <c r="C22" s="103" t="str">
        <f>CONCATENATE("(",FIXED(_tbl1[[#This Row],[Male]]/_tbl1[[#This Row],[Total]]*100,1),")")</f>
        <v>(56.7)</v>
      </c>
      <c r="D22" s="104">
        <f>SUBTOTAL(109,D6:D21)</f>
        <v>26159</v>
      </c>
      <c r="E22" s="103" t="str">
        <f>CONCATENATE("(",FIXED(_tbl1[[#This Row],[Female]]/_tbl1[[#This Row],[Total]]*100,1),")")</f>
        <v>(43.3)</v>
      </c>
      <c r="F22" s="103">
        <v>4</v>
      </c>
      <c r="G22" s="103" t="s">
        <v>1034</v>
      </c>
      <c r="H22" s="104">
        <f>SUBTOTAL(109,H6:H21)</f>
        <v>0</v>
      </c>
      <c r="I22" s="103" t="str">
        <f>CONCATENATE("(",FIXED(_tbl1[[#This Row],[Unknown]]/_tbl1[[#This Row],[Total]]*100,1),")")</f>
        <v>(0.0)</v>
      </c>
      <c r="J22" s="104">
        <f>SUBTOTAL(109,J6:J21)+_tbl1[[#This Row],[Ambiguous]]</f>
        <v>60424</v>
      </c>
      <c r="K22" s="103" t="s">
        <v>71</v>
      </c>
    </row>
    <row r="24" spans="1:11" x14ac:dyDescent="0.2">
      <c r="A24" s="5" t="s">
        <v>949</v>
      </c>
      <c r="B24" s="5"/>
      <c r="C24" s="5"/>
      <c r="D24" s="5"/>
      <c r="E24" s="5"/>
      <c r="F24" s="5"/>
      <c r="G24" s="5"/>
      <c r="H24" s="5"/>
      <c r="I24" s="5"/>
    </row>
    <row r="25" spans="1:11" ht="12" customHeight="1" x14ac:dyDescent="0.2">
      <c r="A25" s="219" t="s">
        <v>1033</v>
      </c>
      <c r="B25" s="219"/>
      <c r="C25" s="219"/>
      <c r="D25" s="219"/>
      <c r="E25" s="219"/>
      <c r="F25" s="219"/>
      <c r="G25" s="219"/>
      <c r="H25" s="219"/>
      <c r="I25" s="219"/>
    </row>
    <row r="26" spans="1:11" ht="13.5" customHeight="1" x14ac:dyDescent="0.2">
      <c r="A26" s="219" t="s">
        <v>1131</v>
      </c>
      <c r="B26" s="219"/>
      <c r="C26" s="219"/>
      <c r="D26" s="219"/>
      <c r="E26" s="219"/>
      <c r="F26" s="219"/>
      <c r="G26" s="219"/>
      <c r="H26" s="219"/>
      <c r="I26" s="219"/>
    </row>
    <row r="27" spans="1:11" ht="14.25" customHeight="1" x14ac:dyDescent="0.2">
      <c r="A27" s="219" t="s">
        <v>1130</v>
      </c>
      <c r="B27" s="219"/>
      <c r="C27" s="219"/>
      <c r="D27" s="219"/>
      <c r="E27" s="219"/>
      <c r="F27" s="219"/>
      <c r="G27" s="219"/>
      <c r="H27" s="219"/>
      <c r="I27" s="219"/>
    </row>
    <row r="28" spans="1:11" x14ac:dyDescent="0.2">
      <c r="A28" s="7"/>
      <c r="B28" s="8"/>
      <c r="C28" s="7"/>
      <c r="D28" s="8"/>
      <c r="E28" s="7"/>
      <c r="F28" s="7"/>
      <c r="G28" s="7"/>
      <c r="H28" s="8"/>
      <c r="I28" s="7"/>
    </row>
    <row r="29" spans="1:11" ht="24.75" customHeight="1" x14ac:dyDescent="0.2">
      <c r="A29" s="216" t="s">
        <v>951</v>
      </c>
      <c r="B29" s="218"/>
      <c r="C29" s="218"/>
      <c r="D29" s="218"/>
      <c r="E29" s="218"/>
      <c r="F29" s="218"/>
      <c r="G29" s="218"/>
      <c r="H29" s="218"/>
      <c r="I29" s="218"/>
    </row>
    <row r="30" spans="1:11" x14ac:dyDescent="0.2">
      <c r="A30" s="217" t="s">
        <v>950</v>
      </c>
      <c r="B30" s="217"/>
      <c r="C30" s="217"/>
      <c r="D30" s="217"/>
      <c r="E30" s="217"/>
      <c r="F30" s="217"/>
      <c r="G30" s="217"/>
      <c r="H30" s="217"/>
      <c r="I30" s="217"/>
    </row>
    <row r="31" spans="1:11" ht="27" customHeight="1" x14ac:dyDescent="0.2">
      <c r="A31" s="217" t="s">
        <v>952</v>
      </c>
      <c r="B31" s="217"/>
      <c r="C31" s="217"/>
      <c r="D31" s="217"/>
      <c r="E31" s="217"/>
      <c r="F31" s="217"/>
      <c r="G31" s="217"/>
      <c r="H31" s="217"/>
      <c r="I31" s="217"/>
    </row>
    <row r="53" spans="1:9" x14ac:dyDescent="0.2">
      <c r="A53" s="5" t="s">
        <v>949</v>
      </c>
      <c r="B53" s="5"/>
      <c r="C53" s="5"/>
      <c r="D53" s="5"/>
      <c r="E53" s="5"/>
      <c r="F53" s="5"/>
      <c r="G53" s="5"/>
      <c r="H53" s="5"/>
      <c r="I53" s="5"/>
    </row>
    <row r="54" spans="1:9" x14ac:dyDescent="0.2">
      <c r="A54" s="220" t="s">
        <v>1037</v>
      </c>
      <c r="B54" s="220"/>
      <c r="C54" s="220"/>
      <c r="D54" s="220"/>
      <c r="E54" s="220"/>
      <c r="F54" s="220"/>
      <c r="G54" s="220"/>
      <c r="H54" s="220"/>
      <c r="I54" s="220"/>
    </row>
  </sheetData>
  <mergeCells count="11">
    <mergeCell ref="A54:I54"/>
    <mergeCell ref="A30:I30"/>
    <mergeCell ref="A31:I31"/>
    <mergeCell ref="A25:I25"/>
    <mergeCell ref="A26:I26"/>
    <mergeCell ref="A1:K1"/>
    <mergeCell ref="A2:I2"/>
    <mergeCell ref="A3:I3"/>
    <mergeCell ref="A4:I4"/>
    <mergeCell ref="A29:I29"/>
    <mergeCell ref="A27:I27"/>
  </mergeCells>
  <conditionalFormatting sqref="A6:K22">
    <cfRule type="expression" dxfId="1240" priority="2">
      <formula>IF($A6="Total",1,0)</formula>
    </cfRule>
  </conditionalFormatting>
  <pageMargins left="0.23622047244094491" right="0.23622047244094491" top="0.74803149606299213" bottom="0.74803149606299213" header="0.31496062992125984" footer="0.31496062992125984"/>
  <pageSetup paperSize="9" scale="64"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B142"/>
  <sheetViews>
    <sheetView showGridLines="0" showRowColHeaders="0" zoomScaleNormal="100" workbookViewId="0">
      <selection sqref="A1:U1"/>
    </sheetView>
  </sheetViews>
  <sheetFormatPr defaultColWidth="8.7109375" defaultRowHeight="12.75" x14ac:dyDescent="0.2"/>
  <cols>
    <col min="1" max="1" width="9.28515625" style="2" customWidth="1"/>
    <col min="2" max="2" width="16.85546875" style="2" customWidth="1"/>
    <col min="3" max="3" width="10.28515625" style="2" customWidth="1"/>
    <col min="4" max="4" width="13.7109375" style="2" customWidth="1"/>
    <col min="5" max="6" width="18.42578125" style="2" customWidth="1"/>
    <col min="7" max="7" width="17.28515625" style="2" customWidth="1"/>
    <col min="8" max="8" width="18" style="2" customWidth="1"/>
    <col min="9" max="9" width="20.5703125" style="2" customWidth="1"/>
    <col min="10" max="10" width="21" style="2" customWidth="1"/>
    <col min="11" max="11" width="14.42578125" style="2" customWidth="1"/>
    <col min="12" max="12" width="19" style="2" customWidth="1"/>
    <col min="13" max="13" width="17.28515625" style="2" customWidth="1"/>
    <col min="14" max="14" width="19.85546875" style="2" customWidth="1"/>
    <col min="15" max="15" width="10.140625" style="2" customWidth="1"/>
    <col min="16" max="16" width="13.5703125" style="2" customWidth="1"/>
    <col min="17" max="17" width="16.85546875" style="2" customWidth="1"/>
    <col min="18" max="18" width="18.5703125" style="2" customWidth="1"/>
    <col min="19" max="19" width="13.85546875" style="2" customWidth="1"/>
    <col min="20" max="20" width="17.28515625" style="2" customWidth="1"/>
    <col min="21" max="21" width="10" style="2" customWidth="1"/>
    <col min="22" max="22" width="13.42578125" style="2" customWidth="1"/>
    <col min="23" max="16384" width="8.7109375" style="2"/>
  </cols>
  <sheetData>
    <row r="1" spans="1:28" ht="18.75" customHeight="1" x14ac:dyDescent="0.2">
      <c r="A1" s="216" t="s">
        <v>1093</v>
      </c>
      <c r="B1" s="218"/>
      <c r="C1" s="218"/>
      <c r="D1" s="218"/>
      <c r="E1" s="218"/>
      <c r="F1" s="218"/>
      <c r="G1" s="218"/>
      <c r="H1" s="218"/>
      <c r="I1" s="218"/>
      <c r="J1" s="218"/>
      <c r="K1" s="218"/>
      <c r="L1" s="218"/>
      <c r="M1" s="218"/>
      <c r="N1" s="218"/>
      <c r="O1" s="218"/>
      <c r="P1" s="218"/>
      <c r="Q1" s="218"/>
      <c r="R1" s="218"/>
      <c r="S1" s="218"/>
      <c r="T1" s="218"/>
      <c r="U1" s="218"/>
    </row>
    <row r="2" spans="1:28" ht="30.75" customHeight="1" x14ac:dyDescent="0.2">
      <c r="A2" s="217" t="s">
        <v>1012</v>
      </c>
      <c r="B2" s="217"/>
      <c r="C2" s="217"/>
      <c r="D2" s="217"/>
      <c r="E2" s="217"/>
      <c r="F2" s="217"/>
      <c r="G2" s="217"/>
      <c r="H2" s="217"/>
      <c r="I2" s="217"/>
      <c r="J2" s="217"/>
      <c r="K2" s="217"/>
      <c r="L2" s="217"/>
      <c r="M2" s="131"/>
      <c r="N2" s="131"/>
      <c r="O2" s="131"/>
      <c r="P2" s="131"/>
      <c r="Q2" s="131"/>
      <c r="R2" s="131"/>
      <c r="S2" s="131"/>
      <c r="T2" s="131"/>
      <c r="U2" s="131"/>
    </row>
    <row r="3" spans="1:28" ht="24" customHeight="1" x14ac:dyDescent="0.2">
      <c r="A3" s="217" t="s">
        <v>1094</v>
      </c>
      <c r="B3" s="217"/>
      <c r="C3" s="217"/>
      <c r="D3" s="217"/>
      <c r="E3" s="217"/>
      <c r="F3" s="217"/>
      <c r="G3" s="217"/>
      <c r="H3" s="217"/>
      <c r="I3" s="217"/>
      <c r="J3" s="217"/>
      <c r="K3" s="217"/>
      <c r="L3" s="217"/>
      <c r="M3" s="131"/>
      <c r="N3" s="131"/>
      <c r="O3" s="131"/>
      <c r="P3" s="131"/>
      <c r="Q3" s="131"/>
      <c r="R3" s="131"/>
      <c r="S3" s="131"/>
      <c r="T3" s="131"/>
      <c r="U3" s="131"/>
    </row>
    <row r="4" spans="1:28" ht="30" customHeight="1" x14ac:dyDescent="0.2">
      <c r="A4" s="235" t="s">
        <v>1095</v>
      </c>
      <c r="B4" s="235"/>
      <c r="C4" s="235"/>
      <c r="D4" s="235"/>
      <c r="E4" s="235"/>
      <c r="F4" s="235"/>
      <c r="G4" s="235"/>
      <c r="H4" s="235"/>
      <c r="I4" s="235"/>
      <c r="J4" s="235"/>
      <c r="K4" s="235"/>
      <c r="L4" s="235"/>
      <c r="M4" s="146"/>
      <c r="N4" s="146"/>
      <c r="O4" s="146"/>
      <c r="P4" s="146"/>
      <c r="Q4" s="146"/>
      <c r="R4" s="146"/>
      <c r="S4" s="146"/>
      <c r="T4" s="146"/>
      <c r="U4" s="146"/>
    </row>
    <row r="5" spans="1:28" ht="46.5" customHeight="1" x14ac:dyDescent="0.2">
      <c r="A5" s="39" t="s">
        <v>98</v>
      </c>
      <c r="B5" s="39" t="s">
        <v>99</v>
      </c>
      <c r="C5" s="39" t="s">
        <v>858</v>
      </c>
      <c r="D5" s="39" t="s">
        <v>859</v>
      </c>
      <c r="E5" s="39" t="s">
        <v>860</v>
      </c>
      <c r="F5" s="39" t="s">
        <v>861</v>
      </c>
      <c r="G5" s="39" t="s">
        <v>862</v>
      </c>
      <c r="H5" s="39" t="s">
        <v>863</v>
      </c>
      <c r="I5" s="39" t="s">
        <v>864</v>
      </c>
      <c r="J5" s="39" t="s">
        <v>865</v>
      </c>
      <c r="K5" s="39" t="s">
        <v>866</v>
      </c>
      <c r="L5" s="39" t="s">
        <v>867</v>
      </c>
      <c r="M5" s="39" t="s">
        <v>868</v>
      </c>
      <c r="N5" s="39" t="s">
        <v>869</v>
      </c>
      <c r="O5" s="39" t="s">
        <v>870</v>
      </c>
      <c r="P5" s="39" t="s">
        <v>871</v>
      </c>
      <c r="Q5" s="39" t="s">
        <v>872</v>
      </c>
      <c r="R5" s="39" t="s">
        <v>873</v>
      </c>
      <c r="S5" s="39" t="s">
        <v>7</v>
      </c>
      <c r="T5" s="39" t="s">
        <v>8</v>
      </c>
      <c r="U5" s="39" t="s">
        <v>9</v>
      </c>
      <c r="V5" s="39" t="s">
        <v>10</v>
      </c>
    </row>
    <row r="6" spans="1:28" s="3" customFormat="1" x14ac:dyDescent="0.2">
      <c r="A6" s="3" t="s">
        <v>108</v>
      </c>
      <c r="B6" s="140" t="s">
        <v>109</v>
      </c>
      <c r="C6" s="117">
        <v>127</v>
      </c>
      <c r="D6" s="118" t="s">
        <v>369</v>
      </c>
      <c r="E6" s="185"/>
      <c r="F6" s="186"/>
      <c r="G6" s="117">
        <v>53</v>
      </c>
      <c r="H6" s="118" t="s">
        <v>161</v>
      </c>
      <c r="I6" s="185"/>
      <c r="J6" s="186"/>
      <c r="K6" s="117">
        <v>3</v>
      </c>
      <c r="L6" s="118" t="s">
        <v>554</v>
      </c>
      <c r="M6" s="117">
        <v>18</v>
      </c>
      <c r="N6" s="118" t="s">
        <v>26</v>
      </c>
      <c r="O6" s="117">
        <v>149</v>
      </c>
      <c r="P6" s="118" t="s">
        <v>29</v>
      </c>
      <c r="Q6" s="117">
        <v>0</v>
      </c>
      <c r="R6" s="118" t="s">
        <v>14</v>
      </c>
      <c r="S6" s="117">
        <v>0</v>
      </c>
      <c r="T6" s="118" t="s">
        <v>14</v>
      </c>
      <c r="U6" s="138">
        <v>353</v>
      </c>
      <c r="V6" s="139" t="s">
        <v>97</v>
      </c>
    </row>
    <row r="7" spans="1:28" x14ac:dyDescent="0.2">
      <c r="A7" s="3" t="s">
        <v>108</v>
      </c>
      <c r="B7" s="140" t="s">
        <v>115</v>
      </c>
      <c r="C7" s="117">
        <v>119</v>
      </c>
      <c r="D7" s="118" t="s">
        <v>487</v>
      </c>
      <c r="E7" s="117">
        <v>13</v>
      </c>
      <c r="F7" s="118" t="s">
        <v>447</v>
      </c>
      <c r="G7" s="117">
        <v>27</v>
      </c>
      <c r="H7" s="118" t="s">
        <v>575</v>
      </c>
      <c r="I7" s="117">
        <v>4</v>
      </c>
      <c r="J7" s="118" t="s">
        <v>336</v>
      </c>
      <c r="K7" s="185"/>
      <c r="L7" s="186"/>
      <c r="M7" s="117">
        <v>20</v>
      </c>
      <c r="N7" s="118" t="s">
        <v>431</v>
      </c>
      <c r="O7" s="117">
        <v>130</v>
      </c>
      <c r="P7" s="118" t="s">
        <v>91</v>
      </c>
      <c r="Q7" s="185"/>
      <c r="R7" s="186"/>
      <c r="S7" s="117">
        <v>0</v>
      </c>
      <c r="T7" s="118" t="s">
        <v>14</v>
      </c>
      <c r="U7" s="138">
        <v>315</v>
      </c>
      <c r="V7" s="139" t="s">
        <v>359</v>
      </c>
      <c r="Y7" s="3"/>
      <c r="AB7" s="3"/>
    </row>
    <row r="8" spans="1:28" x14ac:dyDescent="0.2">
      <c r="A8" s="3" t="s">
        <v>108</v>
      </c>
      <c r="B8" s="140" t="s">
        <v>120</v>
      </c>
      <c r="C8" s="117">
        <v>166</v>
      </c>
      <c r="D8" s="118" t="s">
        <v>477</v>
      </c>
      <c r="E8" s="117">
        <v>82</v>
      </c>
      <c r="F8" s="118" t="s">
        <v>155</v>
      </c>
      <c r="G8" s="117">
        <v>12</v>
      </c>
      <c r="H8" s="118" t="s">
        <v>42</v>
      </c>
      <c r="I8" s="117">
        <v>0</v>
      </c>
      <c r="J8" s="118" t="s">
        <v>14</v>
      </c>
      <c r="K8" s="117">
        <v>0</v>
      </c>
      <c r="L8" s="118" t="s">
        <v>14</v>
      </c>
      <c r="M8" s="117">
        <v>23</v>
      </c>
      <c r="N8" s="118" t="s">
        <v>141</v>
      </c>
      <c r="O8" s="117">
        <v>142</v>
      </c>
      <c r="P8" s="118" t="s">
        <v>167</v>
      </c>
      <c r="Q8" s="185"/>
      <c r="R8" s="186"/>
      <c r="S8" s="117">
        <v>0</v>
      </c>
      <c r="T8" s="118" t="s">
        <v>14</v>
      </c>
      <c r="U8" s="138">
        <v>427</v>
      </c>
      <c r="V8" s="139" t="s">
        <v>30</v>
      </c>
      <c r="Y8" s="3"/>
      <c r="AB8" s="3"/>
    </row>
    <row r="9" spans="1:28" x14ac:dyDescent="0.2">
      <c r="A9" s="3" t="s">
        <v>108</v>
      </c>
      <c r="B9" s="140" t="s">
        <v>125</v>
      </c>
      <c r="C9" s="117">
        <v>161</v>
      </c>
      <c r="D9" s="118" t="s">
        <v>729</v>
      </c>
      <c r="E9" s="117">
        <v>30</v>
      </c>
      <c r="F9" s="118" t="s">
        <v>530</v>
      </c>
      <c r="G9" s="117">
        <v>144</v>
      </c>
      <c r="H9" s="118" t="s">
        <v>265</v>
      </c>
      <c r="I9" s="185"/>
      <c r="J9" s="186"/>
      <c r="K9" s="185"/>
      <c r="L9" s="186"/>
      <c r="M9" s="117">
        <v>26</v>
      </c>
      <c r="N9" s="118" t="s">
        <v>26</v>
      </c>
      <c r="O9" s="117">
        <v>140</v>
      </c>
      <c r="P9" s="118" t="s">
        <v>397</v>
      </c>
      <c r="Q9" s="117">
        <v>0</v>
      </c>
      <c r="R9" s="118" t="s">
        <v>14</v>
      </c>
      <c r="S9" s="117">
        <v>3</v>
      </c>
      <c r="T9" s="118" t="s">
        <v>632</v>
      </c>
      <c r="U9" s="138">
        <v>507</v>
      </c>
      <c r="V9" s="139" t="s">
        <v>300</v>
      </c>
      <c r="Y9" s="3"/>
      <c r="AB9" s="3"/>
    </row>
    <row r="10" spans="1:28" x14ac:dyDescent="0.2">
      <c r="A10" s="3" t="s">
        <v>108</v>
      </c>
      <c r="B10" s="140" t="s">
        <v>131</v>
      </c>
      <c r="C10" s="117">
        <v>8</v>
      </c>
      <c r="D10" s="118" t="s">
        <v>26</v>
      </c>
      <c r="E10" s="117">
        <v>11</v>
      </c>
      <c r="F10" s="118" t="s">
        <v>563</v>
      </c>
      <c r="G10" s="117">
        <v>73</v>
      </c>
      <c r="H10" s="118" t="s">
        <v>739</v>
      </c>
      <c r="I10" s="185"/>
      <c r="J10" s="186"/>
      <c r="K10" s="117">
        <v>0</v>
      </c>
      <c r="L10" s="118" t="s">
        <v>14</v>
      </c>
      <c r="M10" s="185"/>
      <c r="N10" s="186"/>
      <c r="O10" s="117">
        <v>61</v>
      </c>
      <c r="P10" s="118" t="s">
        <v>586</v>
      </c>
      <c r="Q10" s="185"/>
      <c r="R10" s="186"/>
      <c r="S10" s="117">
        <v>0</v>
      </c>
      <c r="T10" s="118" t="s">
        <v>14</v>
      </c>
      <c r="U10" s="138">
        <v>156</v>
      </c>
      <c r="V10" s="139" t="s">
        <v>157</v>
      </c>
      <c r="Y10" s="3"/>
      <c r="AB10" s="3"/>
    </row>
    <row r="11" spans="1:28" x14ac:dyDescent="0.2">
      <c r="A11" s="3" t="s">
        <v>108</v>
      </c>
      <c r="B11" s="140" t="s">
        <v>136</v>
      </c>
      <c r="C11" s="117">
        <v>137</v>
      </c>
      <c r="D11" s="118" t="s">
        <v>471</v>
      </c>
      <c r="E11" s="117">
        <v>46</v>
      </c>
      <c r="F11" s="118" t="s">
        <v>134</v>
      </c>
      <c r="G11" s="117">
        <v>54</v>
      </c>
      <c r="H11" s="118" t="s">
        <v>215</v>
      </c>
      <c r="I11" s="185"/>
      <c r="J11" s="186"/>
      <c r="K11" s="117">
        <v>0</v>
      </c>
      <c r="L11" s="118" t="s">
        <v>14</v>
      </c>
      <c r="M11" s="117">
        <v>116</v>
      </c>
      <c r="N11" s="118" t="s">
        <v>201</v>
      </c>
      <c r="O11" s="117">
        <v>178</v>
      </c>
      <c r="P11" s="118" t="s">
        <v>313</v>
      </c>
      <c r="Q11" s="117">
        <v>10</v>
      </c>
      <c r="R11" s="118" t="s">
        <v>462</v>
      </c>
      <c r="S11" s="185"/>
      <c r="T11" s="186"/>
      <c r="U11" s="138">
        <v>545</v>
      </c>
      <c r="V11" s="139" t="s">
        <v>26</v>
      </c>
      <c r="Y11" s="3"/>
      <c r="AB11" s="3"/>
    </row>
    <row r="12" spans="1:28" x14ac:dyDescent="0.2">
      <c r="A12" s="3" t="s">
        <v>108</v>
      </c>
      <c r="B12" s="140" t="s">
        <v>143</v>
      </c>
      <c r="C12" s="117">
        <v>160</v>
      </c>
      <c r="D12" s="118" t="s">
        <v>1060</v>
      </c>
      <c r="E12" s="117">
        <v>3</v>
      </c>
      <c r="F12" s="118" t="s">
        <v>395</v>
      </c>
      <c r="G12" s="117">
        <v>10</v>
      </c>
      <c r="H12" s="118" t="s">
        <v>175</v>
      </c>
      <c r="I12" s="185"/>
      <c r="J12" s="186"/>
      <c r="K12" s="117">
        <v>4</v>
      </c>
      <c r="L12" s="118" t="s">
        <v>157</v>
      </c>
      <c r="M12" s="117">
        <v>15</v>
      </c>
      <c r="N12" s="118" t="s">
        <v>520</v>
      </c>
      <c r="O12" s="117">
        <v>77</v>
      </c>
      <c r="P12" s="118" t="s">
        <v>265</v>
      </c>
      <c r="Q12" s="117">
        <v>0</v>
      </c>
      <c r="R12" s="118" t="s">
        <v>14</v>
      </c>
      <c r="S12" s="185"/>
      <c r="T12" s="186"/>
      <c r="U12" s="138">
        <v>271</v>
      </c>
      <c r="V12" s="139" t="s">
        <v>55</v>
      </c>
      <c r="Y12" s="3"/>
      <c r="AB12" s="3"/>
    </row>
    <row r="13" spans="1:28" x14ac:dyDescent="0.2">
      <c r="A13" s="3" t="s">
        <v>108</v>
      </c>
      <c r="B13" s="140" t="s">
        <v>147</v>
      </c>
      <c r="C13" s="117">
        <v>94</v>
      </c>
      <c r="D13" s="118" t="s">
        <v>639</v>
      </c>
      <c r="E13" s="117">
        <v>40</v>
      </c>
      <c r="F13" s="118" t="s">
        <v>576</v>
      </c>
      <c r="G13" s="117">
        <v>10</v>
      </c>
      <c r="H13" s="118" t="s">
        <v>175</v>
      </c>
      <c r="I13" s="117">
        <v>0</v>
      </c>
      <c r="J13" s="118" t="s">
        <v>14</v>
      </c>
      <c r="K13" s="117">
        <v>0</v>
      </c>
      <c r="L13" s="118" t="s">
        <v>14</v>
      </c>
      <c r="M13" s="117">
        <v>35</v>
      </c>
      <c r="N13" s="118" t="s">
        <v>214</v>
      </c>
      <c r="O13" s="117">
        <v>86</v>
      </c>
      <c r="P13" s="118" t="s">
        <v>652</v>
      </c>
      <c r="Q13" s="117">
        <v>3</v>
      </c>
      <c r="R13" s="118" t="s">
        <v>395</v>
      </c>
      <c r="S13" s="117">
        <v>0</v>
      </c>
      <c r="T13" s="118" t="s">
        <v>14</v>
      </c>
      <c r="U13" s="138">
        <v>268</v>
      </c>
      <c r="V13" s="139" t="s">
        <v>55</v>
      </c>
      <c r="Y13" s="3"/>
      <c r="AB13" s="3"/>
    </row>
    <row r="14" spans="1:28" x14ac:dyDescent="0.2">
      <c r="A14" s="3" t="s">
        <v>108</v>
      </c>
      <c r="B14" s="140" t="s">
        <v>152</v>
      </c>
      <c r="C14" s="117">
        <v>4</v>
      </c>
      <c r="D14" s="118" t="s">
        <v>414</v>
      </c>
      <c r="E14" s="117">
        <v>24</v>
      </c>
      <c r="F14" s="118" t="s">
        <v>203</v>
      </c>
      <c r="G14" s="117">
        <v>13</v>
      </c>
      <c r="H14" s="118" t="s">
        <v>206</v>
      </c>
      <c r="I14" s="117">
        <v>3</v>
      </c>
      <c r="J14" s="118" t="s">
        <v>89</v>
      </c>
      <c r="K14" s="117">
        <v>0</v>
      </c>
      <c r="L14" s="118" t="s">
        <v>14</v>
      </c>
      <c r="M14" s="117">
        <v>6</v>
      </c>
      <c r="N14" s="118" t="s">
        <v>585</v>
      </c>
      <c r="O14" s="117">
        <v>17</v>
      </c>
      <c r="P14" s="118" t="s">
        <v>488</v>
      </c>
      <c r="Q14" s="185"/>
      <c r="R14" s="186"/>
      <c r="S14" s="117">
        <v>0</v>
      </c>
      <c r="T14" s="118" t="s">
        <v>14</v>
      </c>
      <c r="U14" s="138">
        <v>69</v>
      </c>
      <c r="V14" s="139" t="s">
        <v>632</v>
      </c>
      <c r="Y14" s="3"/>
      <c r="AB14" s="3"/>
    </row>
    <row r="15" spans="1:28" x14ac:dyDescent="0.2">
      <c r="A15" s="3" t="s">
        <v>108</v>
      </c>
      <c r="B15" s="140" t="s">
        <v>158</v>
      </c>
      <c r="C15" s="117">
        <v>171</v>
      </c>
      <c r="D15" s="118" t="s">
        <v>15</v>
      </c>
      <c r="E15" s="117">
        <v>0</v>
      </c>
      <c r="F15" s="118" t="s">
        <v>14</v>
      </c>
      <c r="G15" s="117">
        <v>42</v>
      </c>
      <c r="H15" s="118" t="s">
        <v>251</v>
      </c>
      <c r="I15" s="117">
        <v>3</v>
      </c>
      <c r="J15" s="118" t="s">
        <v>554</v>
      </c>
      <c r="K15" s="185"/>
      <c r="L15" s="186"/>
      <c r="M15" s="117">
        <v>45</v>
      </c>
      <c r="N15" s="118" t="s">
        <v>681</v>
      </c>
      <c r="O15" s="117">
        <v>128</v>
      </c>
      <c r="P15" s="118" t="s">
        <v>512</v>
      </c>
      <c r="Q15" s="117">
        <v>3</v>
      </c>
      <c r="R15" s="118" t="s">
        <v>554</v>
      </c>
      <c r="S15" s="117">
        <v>0</v>
      </c>
      <c r="T15" s="118" t="s">
        <v>14</v>
      </c>
      <c r="U15" s="138">
        <v>393</v>
      </c>
      <c r="V15" s="139" t="s">
        <v>175</v>
      </c>
      <c r="Y15" s="3"/>
      <c r="AB15" s="3"/>
    </row>
    <row r="16" spans="1:28" x14ac:dyDescent="0.2">
      <c r="A16" s="3" t="s">
        <v>108</v>
      </c>
      <c r="B16" s="140" t="s">
        <v>162</v>
      </c>
      <c r="C16" s="117">
        <v>112</v>
      </c>
      <c r="D16" s="118" t="s">
        <v>888</v>
      </c>
      <c r="E16" s="117">
        <v>33</v>
      </c>
      <c r="F16" s="118" t="s">
        <v>289</v>
      </c>
      <c r="G16" s="117">
        <v>18</v>
      </c>
      <c r="H16" s="118" t="s">
        <v>627</v>
      </c>
      <c r="I16" s="117">
        <v>8</v>
      </c>
      <c r="J16" s="118" t="s">
        <v>97</v>
      </c>
      <c r="K16" s="117">
        <v>0</v>
      </c>
      <c r="L16" s="118" t="s">
        <v>14</v>
      </c>
      <c r="M16" s="117">
        <v>7</v>
      </c>
      <c r="N16" s="118" t="s">
        <v>42</v>
      </c>
      <c r="O16" s="117">
        <v>55</v>
      </c>
      <c r="P16" s="118" t="s">
        <v>368</v>
      </c>
      <c r="Q16" s="117">
        <v>0</v>
      </c>
      <c r="R16" s="118" t="s">
        <v>14</v>
      </c>
      <c r="S16" s="117">
        <v>13</v>
      </c>
      <c r="T16" s="118" t="s">
        <v>87</v>
      </c>
      <c r="U16" s="138">
        <v>246</v>
      </c>
      <c r="V16" s="139" t="s">
        <v>427</v>
      </c>
      <c r="Y16" s="3"/>
      <c r="AB16" s="3"/>
    </row>
    <row r="17" spans="1:28" x14ac:dyDescent="0.2">
      <c r="A17" s="3" t="s">
        <v>108</v>
      </c>
      <c r="B17" s="140" t="s">
        <v>166</v>
      </c>
      <c r="C17" s="117">
        <v>193</v>
      </c>
      <c r="D17" s="118" t="s">
        <v>739</v>
      </c>
      <c r="E17" s="117">
        <v>10</v>
      </c>
      <c r="F17" s="118" t="s">
        <v>46</v>
      </c>
      <c r="G17" s="117">
        <v>16</v>
      </c>
      <c r="H17" s="118" t="s">
        <v>422</v>
      </c>
      <c r="I17" s="117">
        <v>6</v>
      </c>
      <c r="J17" s="118" t="s">
        <v>157</v>
      </c>
      <c r="K17" s="185"/>
      <c r="L17" s="186"/>
      <c r="M17" s="117">
        <v>14</v>
      </c>
      <c r="N17" s="118" t="s">
        <v>425</v>
      </c>
      <c r="O17" s="117">
        <v>168</v>
      </c>
      <c r="P17" s="118" t="s">
        <v>572</v>
      </c>
      <c r="Q17" s="117">
        <v>4</v>
      </c>
      <c r="R17" s="118" t="s">
        <v>391</v>
      </c>
      <c r="S17" s="117">
        <v>0</v>
      </c>
      <c r="T17" s="118" t="s">
        <v>14</v>
      </c>
      <c r="U17" s="138">
        <v>412</v>
      </c>
      <c r="V17" s="139" t="s">
        <v>422</v>
      </c>
      <c r="Y17" s="3"/>
      <c r="AB17" s="3"/>
    </row>
    <row r="18" spans="1:28" x14ac:dyDescent="0.2">
      <c r="A18" s="3" t="s">
        <v>108</v>
      </c>
      <c r="B18" s="140" t="s">
        <v>170</v>
      </c>
      <c r="C18" s="117">
        <v>192</v>
      </c>
      <c r="D18" s="118" t="s">
        <v>771</v>
      </c>
      <c r="E18" s="117">
        <v>23</v>
      </c>
      <c r="F18" s="118" t="s">
        <v>84</v>
      </c>
      <c r="G18" s="117">
        <v>9</v>
      </c>
      <c r="H18" s="118" t="s">
        <v>46</v>
      </c>
      <c r="I18" s="117">
        <v>0</v>
      </c>
      <c r="J18" s="118" t="s">
        <v>14</v>
      </c>
      <c r="K18" s="117">
        <v>0</v>
      </c>
      <c r="L18" s="118" t="s">
        <v>14</v>
      </c>
      <c r="M18" s="117">
        <v>38</v>
      </c>
      <c r="N18" s="118" t="s">
        <v>140</v>
      </c>
      <c r="O18" s="117">
        <v>96</v>
      </c>
      <c r="P18" s="118" t="s">
        <v>367</v>
      </c>
      <c r="Q18" s="185"/>
      <c r="R18" s="186"/>
      <c r="S18" s="117">
        <v>17</v>
      </c>
      <c r="T18" s="118" t="s">
        <v>236</v>
      </c>
      <c r="U18" s="138">
        <v>377</v>
      </c>
      <c r="V18" s="139" t="s">
        <v>34</v>
      </c>
      <c r="Y18" s="3"/>
      <c r="AB18" s="3"/>
    </row>
    <row r="19" spans="1:28" x14ac:dyDescent="0.2">
      <c r="A19" s="3" t="s">
        <v>108</v>
      </c>
      <c r="B19" s="140" t="s">
        <v>176</v>
      </c>
      <c r="C19" s="117">
        <v>11</v>
      </c>
      <c r="D19" s="118" t="s">
        <v>30</v>
      </c>
      <c r="E19" s="117">
        <v>4</v>
      </c>
      <c r="F19" s="118" t="s">
        <v>157</v>
      </c>
      <c r="G19" s="117">
        <v>29</v>
      </c>
      <c r="H19" s="118" t="s">
        <v>251</v>
      </c>
      <c r="I19" s="117">
        <v>165</v>
      </c>
      <c r="J19" s="118" t="s">
        <v>707</v>
      </c>
      <c r="K19" s="117">
        <v>0</v>
      </c>
      <c r="L19" s="118" t="s">
        <v>14</v>
      </c>
      <c r="M19" s="117">
        <v>4</v>
      </c>
      <c r="N19" s="118" t="s">
        <v>157</v>
      </c>
      <c r="O19" s="117">
        <v>50</v>
      </c>
      <c r="P19" s="118" t="s">
        <v>178</v>
      </c>
      <c r="Q19" s="117">
        <v>9</v>
      </c>
      <c r="R19" s="118" t="s">
        <v>97</v>
      </c>
      <c r="S19" s="117">
        <v>0</v>
      </c>
      <c r="T19" s="118" t="s">
        <v>14</v>
      </c>
      <c r="U19" s="138">
        <v>272</v>
      </c>
      <c r="V19" s="139" t="s">
        <v>55</v>
      </c>
      <c r="Y19" s="3"/>
      <c r="AB19" s="3"/>
    </row>
    <row r="20" spans="1:28" x14ac:dyDescent="0.2">
      <c r="A20" s="3" t="s">
        <v>108</v>
      </c>
      <c r="B20" s="140" t="s">
        <v>180</v>
      </c>
      <c r="C20" s="117">
        <v>135</v>
      </c>
      <c r="D20" s="118" t="s">
        <v>281</v>
      </c>
      <c r="E20" s="117">
        <v>111</v>
      </c>
      <c r="F20" s="118" t="s">
        <v>262</v>
      </c>
      <c r="G20" s="117">
        <v>100</v>
      </c>
      <c r="H20" s="118" t="s">
        <v>188</v>
      </c>
      <c r="I20" s="117">
        <v>7</v>
      </c>
      <c r="J20" s="118" t="s">
        <v>293</v>
      </c>
      <c r="K20" s="117">
        <v>0</v>
      </c>
      <c r="L20" s="118" t="s">
        <v>14</v>
      </c>
      <c r="M20" s="117">
        <v>7</v>
      </c>
      <c r="N20" s="118" t="s">
        <v>293</v>
      </c>
      <c r="O20" s="117">
        <v>148</v>
      </c>
      <c r="P20" s="118" t="s">
        <v>637</v>
      </c>
      <c r="Q20" s="117">
        <v>5</v>
      </c>
      <c r="R20" s="118" t="s">
        <v>391</v>
      </c>
      <c r="S20" s="117">
        <v>0</v>
      </c>
      <c r="T20" s="118" t="s">
        <v>14</v>
      </c>
      <c r="U20" s="138">
        <v>513</v>
      </c>
      <c r="V20" s="139" t="s">
        <v>130</v>
      </c>
      <c r="Y20" s="3"/>
      <c r="AB20" s="3"/>
    </row>
    <row r="21" spans="1:28" x14ac:dyDescent="0.2">
      <c r="A21" s="3" t="s">
        <v>108</v>
      </c>
      <c r="B21" s="140" t="s">
        <v>185</v>
      </c>
      <c r="C21" s="117">
        <v>163</v>
      </c>
      <c r="D21" s="118" t="s">
        <v>328</v>
      </c>
      <c r="E21" s="117">
        <v>23</v>
      </c>
      <c r="F21" s="118" t="s">
        <v>26</v>
      </c>
      <c r="G21" s="117">
        <v>6</v>
      </c>
      <c r="H21" s="118" t="s">
        <v>336</v>
      </c>
      <c r="I21" s="117">
        <v>22</v>
      </c>
      <c r="J21" s="118" t="s">
        <v>130</v>
      </c>
      <c r="K21" s="185"/>
      <c r="L21" s="186"/>
      <c r="M21" s="117">
        <v>34</v>
      </c>
      <c r="N21" s="118" t="s">
        <v>218</v>
      </c>
      <c r="O21" s="117">
        <v>194</v>
      </c>
      <c r="P21" s="118" t="s">
        <v>25</v>
      </c>
      <c r="Q21" s="117">
        <v>9</v>
      </c>
      <c r="R21" s="118" t="s">
        <v>232</v>
      </c>
      <c r="S21" s="185"/>
      <c r="T21" s="186"/>
      <c r="U21" s="138">
        <v>454</v>
      </c>
      <c r="V21" s="139" t="s">
        <v>89</v>
      </c>
      <c r="Y21" s="3"/>
      <c r="AB21" s="3"/>
    </row>
    <row r="22" spans="1:28" x14ac:dyDescent="0.2">
      <c r="A22" s="3" t="s">
        <v>108</v>
      </c>
      <c r="B22" s="140" t="s">
        <v>190</v>
      </c>
      <c r="C22" s="117">
        <v>107</v>
      </c>
      <c r="D22" s="118" t="s">
        <v>468</v>
      </c>
      <c r="E22" s="117">
        <v>80</v>
      </c>
      <c r="F22" s="118" t="s">
        <v>400</v>
      </c>
      <c r="G22" s="117">
        <v>88</v>
      </c>
      <c r="H22" s="118" t="s">
        <v>479</v>
      </c>
      <c r="I22" s="117">
        <v>6</v>
      </c>
      <c r="J22" s="118" t="s">
        <v>439</v>
      </c>
      <c r="K22" s="117">
        <v>4</v>
      </c>
      <c r="L22" s="118" t="s">
        <v>554</v>
      </c>
      <c r="M22" s="117">
        <v>69</v>
      </c>
      <c r="N22" s="118" t="s">
        <v>434</v>
      </c>
      <c r="O22" s="117">
        <v>132</v>
      </c>
      <c r="P22" s="118" t="s">
        <v>417</v>
      </c>
      <c r="Q22" s="117">
        <v>5</v>
      </c>
      <c r="R22" s="118" t="s">
        <v>391</v>
      </c>
      <c r="S22" s="117">
        <v>0</v>
      </c>
      <c r="T22" s="118" t="s">
        <v>14</v>
      </c>
      <c r="U22" s="138">
        <v>491</v>
      </c>
      <c r="V22" s="139" t="s">
        <v>193</v>
      </c>
      <c r="Y22" s="3"/>
      <c r="AB22" s="3"/>
    </row>
    <row r="23" spans="1:28" x14ac:dyDescent="0.2">
      <c r="A23" s="3" t="s">
        <v>108</v>
      </c>
      <c r="B23" s="140" t="s">
        <v>194</v>
      </c>
      <c r="C23" s="117">
        <v>78</v>
      </c>
      <c r="D23" s="118" t="s">
        <v>344</v>
      </c>
      <c r="E23" s="185"/>
      <c r="F23" s="186"/>
      <c r="G23" s="117">
        <v>3</v>
      </c>
      <c r="H23" s="118" t="s">
        <v>336</v>
      </c>
      <c r="I23" s="117">
        <v>75</v>
      </c>
      <c r="J23" s="118" t="s">
        <v>226</v>
      </c>
      <c r="K23" s="117">
        <v>0</v>
      </c>
      <c r="L23" s="118" t="s">
        <v>14</v>
      </c>
      <c r="M23" s="117">
        <v>3</v>
      </c>
      <c r="N23" s="118" t="s">
        <v>336</v>
      </c>
      <c r="O23" s="117">
        <v>76</v>
      </c>
      <c r="P23" s="118" t="s">
        <v>652</v>
      </c>
      <c r="Q23" s="185"/>
      <c r="R23" s="186"/>
      <c r="S23" s="117">
        <v>0</v>
      </c>
      <c r="T23" s="118" t="s">
        <v>14</v>
      </c>
      <c r="U23" s="138">
        <v>237</v>
      </c>
      <c r="V23" s="139" t="s">
        <v>50</v>
      </c>
      <c r="Y23" s="3"/>
      <c r="AB23" s="3"/>
    </row>
    <row r="24" spans="1:28" x14ac:dyDescent="0.2">
      <c r="A24" s="3" t="s">
        <v>108</v>
      </c>
      <c r="B24" s="140" t="s">
        <v>198</v>
      </c>
      <c r="C24" s="117">
        <v>206</v>
      </c>
      <c r="D24" s="118" t="s">
        <v>60</v>
      </c>
      <c r="E24" s="117">
        <v>15</v>
      </c>
      <c r="F24" s="118" t="s">
        <v>135</v>
      </c>
      <c r="G24" s="117">
        <v>14</v>
      </c>
      <c r="H24" s="118" t="s">
        <v>34</v>
      </c>
      <c r="I24" s="117">
        <v>0</v>
      </c>
      <c r="J24" s="118" t="s">
        <v>14</v>
      </c>
      <c r="K24" s="117">
        <v>37</v>
      </c>
      <c r="L24" s="118" t="s">
        <v>133</v>
      </c>
      <c r="M24" s="117">
        <v>5</v>
      </c>
      <c r="N24" s="118" t="s">
        <v>336</v>
      </c>
      <c r="O24" s="117">
        <v>121</v>
      </c>
      <c r="P24" s="118" t="s">
        <v>310</v>
      </c>
      <c r="Q24" s="185"/>
      <c r="R24" s="186"/>
      <c r="S24" s="117">
        <v>0</v>
      </c>
      <c r="T24" s="118" t="s">
        <v>14</v>
      </c>
      <c r="U24" s="138">
        <v>400</v>
      </c>
      <c r="V24" s="139" t="s">
        <v>175</v>
      </c>
      <c r="Y24" s="3"/>
      <c r="AB24" s="3"/>
    </row>
    <row r="25" spans="1:28" x14ac:dyDescent="0.2">
      <c r="A25" s="3" t="s">
        <v>108</v>
      </c>
      <c r="B25" s="140" t="s">
        <v>202</v>
      </c>
      <c r="C25" s="117">
        <v>175</v>
      </c>
      <c r="D25" s="118" t="s">
        <v>772</v>
      </c>
      <c r="E25" s="117">
        <v>6</v>
      </c>
      <c r="F25" s="118" t="s">
        <v>385</v>
      </c>
      <c r="G25" s="117">
        <v>5</v>
      </c>
      <c r="H25" s="118" t="s">
        <v>462</v>
      </c>
      <c r="I25" s="117">
        <v>0</v>
      </c>
      <c r="J25" s="118" t="s">
        <v>14</v>
      </c>
      <c r="K25" s="117">
        <v>0</v>
      </c>
      <c r="L25" s="118" t="s">
        <v>14</v>
      </c>
      <c r="M25" s="117">
        <v>8</v>
      </c>
      <c r="N25" s="118" t="s">
        <v>42</v>
      </c>
      <c r="O25" s="117">
        <v>90</v>
      </c>
      <c r="P25" s="118" t="s">
        <v>226</v>
      </c>
      <c r="Q25" s="185"/>
      <c r="R25" s="186"/>
      <c r="S25" s="117">
        <v>0</v>
      </c>
      <c r="T25" s="118" t="s">
        <v>14</v>
      </c>
      <c r="U25" s="138">
        <v>285</v>
      </c>
      <c r="V25" s="139" t="s">
        <v>263</v>
      </c>
      <c r="Y25" s="3"/>
      <c r="AB25" s="3"/>
    </row>
    <row r="26" spans="1:28" x14ac:dyDescent="0.2">
      <c r="A26" s="3" t="s">
        <v>108</v>
      </c>
      <c r="B26" s="140" t="s">
        <v>208</v>
      </c>
      <c r="C26" s="117">
        <v>178</v>
      </c>
      <c r="D26" s="118" t="s">
        <v>453</v>
      </c>
      <c r="E26" s="117">
        <v>13</v>
      </c>
      <c r="F26" s="118" t="s">
        <v>457</v>
      </c>
      <c r="G26" s="117">
        <v>71</v>
      </c>
      <c r="H26" s="118" t="s">
        <v>552</v>
      </c>
      <c r="I26" s="117">
        <v>0</v>
      </c>
      <c r="J26" s="118" t="s">
        <v>14</v>
      </c>
      <c r="K26" s="117">
        <v>0</v>
      </c>
      <c r="L26" s="118" t="s">
        <v>14</v>
      </c>
      <c r="M26" s="117">
        <v>26</v>
      </c>
      <c r="N26" s="118" t="s">
        <v>34</v>
      </c>
      <c r="O26" s="117">
        <v>332</v>
      </c>
      <c r="P26" s="118" t="s">
        <v>475</v>
      </c>
      <c r="Q26" s="185"/>
      <c r="R26" s="186"/>
      <c r="S26" s="117">
        <v>132</v>
      </c>
      <c r="T26" s="118" t="s">
        <v>430</v>
      </c>
      <c r="U26" s="138">
        <v>753</v>
      </c>
      <c r="V26" s="139" t="s">
        <v>563</v>
      </c>
      <c r="Y26" s="3"/>
      <c r="AB26" s="3"/>
    </row>
    <row r="27" spans="1:28" x14ac:dyDescent="0.2">
      <c r="A27" s="3" t="s">
        <v>108</v>
      </c>
      <c r="B27" s="140" t="s">
        <v>212</v>
      </c>
      <c r="C27" s="117">
        <v>103</v>
      </c>
      <c r="D27" s="118" t="s">
        <v>275</v>
      </c>
      <c r="E27" s="117">
        <v>38</v>
      </c>
      <c r="F27" s="118" t="s">
        <v>630</v>
      </c>
      <c r="G27" s="117">
        <v>116</v>
      </c>
      <c r="H27" s="118" t="s">
        <v>349</v>
      </c>
      <c r="I27" s="117">
        <v>0</v>
      </c>
      <c r="J27" s="118" t="s">
        <v>14</v>
      </c>
      <c r="K27" s="185"/>
      <c r="L27" s="186"/>
      <c r="M27" s="117">
        <v>20</v>
      </c>
      <c r="N27" s="118" t="s">
        <v>626</v>
      </c>
      <c r="O27" s="117">
        <v>103</v>
      </c>
      <c r="P27" s="118" t="s">
        <v>275</v>
      </c>
      <c r="Q27" s="117">
        <v>0</v>
      </c>
      <c r="R27" s="118" t="s">
        <v>14</v>
      </c>
      <c r="S27" s="117">
        <v>0</v>
      </c>
      <c r="T27" s="118" t="s">
        <v>14</v>
      </c>
      <c r="U27" s="138">
        <v>381</v>
      </c>
      <c r="V27" s="139" t="s">
        <v>92</v>
      </c>
      <c r="Y27" s="3"/>
      <c r="AB27" s="3"/>
    </row>
    <row r="28" spans="1:28" x14ac:dyDescent="0.2">
      <c r="A28" s="3" t="s">
        <v>108</v>
      </c>
      <c r="B28" s="140" t="s">
        <v>216</v>
      </c>
      <c r="C28" s="117">
        <v>9</v>
      </c>
      <c r="D28" s="118" t="s">
        <v>441</v>
      </c>
      <c r="E28" s="117">
        <v>4</v>
      </c>
      <c r="F28" s="118" t="s">
        <v>34</v>
      </c>
      <c r="G28" s="117">
        <v>59</v>
      </c>
      <c r="H28" s="118" t="s">
        <v>562</v>
      </c>
      <c r="I28" s="117">
        <v>0</v>
      </c>
      <c r="J28" s="118" t="s">
        <v>14</v>
      </c>
      <c r="K28" s="117">
        <v>3</v>
      </c>
      <c r="L28" s="118" t="s">
        <v>241</v>
      </c>
      <c r="M28" s="185"/>
      <c r="N28" s="186"/>
      <c r="O28" s="117">
        <v>38</v>
      </c>
      <c r="P28" s="118" t="s">
        <v>432</v>
      </c>
      <c r="Q28" s="117">
        <v>0</v>
      </c>
      <c r="R28" s="118" t="s">
        <v>14</v>
      </c>
      <c r="S28" s="117">
        <v>0</v>
      </c>
      <c r="T28" s="118" t="s">
        <v>14</v>
      </c>
      <c r="U28" s="138">
        <v>115</v>
      </c>
      <c r="V28" s="139" t="s">
        <v>395</v>
      </c>
      <c r="Y28" s="3"/>
      <c r="AB28" s="3"/>
    </row>
    <row r="29" spans="1:28" x14ac:dyDescent="0.2">
      <c r="A29" s="3" t="s">
        <v>108</v>
      </c>
      <c r="B29" s="140" t="s">
        <v>220</v>
      </c>
      <c r="C29" s="117">
        <v>94</v>
      </c>
      <c r="D29" s="118" t="s">
        <v>653</v>
      </c>
      <c r="E29" s="117">
        <v>35</v>
      </c>
      <c r="F29" s="118" t="s">
        <v>401</v>
      </c>
      <c r="G29" s="117">
        <v>12</v>
      </c>
      <c r="H29" s="118" t="s">
        <v>472</v>
      </c>
      <c r="I29" s="117">
        <v>30</v>
      </c>
      <c r="J29" s="118" t="s">
        <v>541</v>
      </c>
      <c r="K29" s="117">
        <v>0</v>
      </c>
      <c r="L29" s="118" t="s">
        <v>14</v>
      </c>
      <c r="M29" s="117">
        <v>3</v>
      </c>
      <c r="N29" s="118" t="s">
        <v>336</v>
      </c>
      <c r="O29" s="117">
        <v>66</v>
      </c>
      <c r="P29" s="118" t="s">
        <v>295</v>
      </c>
      <c r="Q29" s="117">
        <v>0</v>
      </c>
      <c r="R29" s="118" t="s">
        <v>14</v>
      </c>
      <c r="S29" s="117">
        <v>0</v>
      </c>
      <c r="T29" s="118" t="s">
        <v>14</v>
      </c>
      <c r="U29" s="138">
        <v>240</v>
      </c>
      <c r="V29" s="139" t="s">
        <v>50</v>
      </c>
      <c r="Y29" s="3"/>
      <c r="AB29" s="3"/>
    </row>
    <row r="30" spans="1:28" x14ac:dyDescent="0.2">
      <c r="A30" s="3" t="s">
        <v>108</v>
      </c>
      <c r="B30" s="140" t="s">
        <v>224</v>
      </c>
      <c r="C30" s="117">
        <v>138</v>
      </c>
      <c r="D30" s="118" t="s">
        <v>68</v>
      </c>
      <c r="E30" s="117">
        <v>29</v>
      </c>
      <c r="F30" s="118" t="s">
        <v>215</v>
      </c>
      <c r="G30" s="117">
        <v>27</v>
      </c>
      <c r="H30" s="118" t="s">
        <v>598</v>
      </c>
      <c r="I30" s="117">
        <v>3</v>
      </c>
      <c r="J30" s="118" t="s">
        <v>391</v>
      </c>
      <c r="K30" s="117">
        <v>0</v>
      </c>
      <c r="L30" s="118" t="s">
        <v>14</v>
      </c>
      <c r="M30" s="117">
        <v>11</v>
      </c>
      <c r="N30" s="118" t="s">
        <v>135</v>
      </c>
      <c r="O30" s="117">
        <v>85</v>
      </c>
      <c r="P30" s="118" t="s">
        <v>338</v>
      </c>
      <c r="Q30" s="117">
        <v>0</v>
      </c>
      <c r="R30" s="118" t="s">
        <v>14</v>
      </c>
      <c r="S30" s="117">
        <v>0</v>
      </c>
      <c r="T30" s="118" t="s">
        <v>14</v>
      </c>
      <c r="U30" s="138">
        <v>293</v>
      </c>
      <c r="V30" s="139" t="s">
        <v>263</v>
      </c>
      <c r="Y30" s="3"/>
      <c r="AB30" s="3"/>
    </row>
    <row r="31" spans="1:28" x14ac:dyDescent="0.2">
      <c r="A31" s="3" t="s">
        <v>108</v>
      </c>
      <c r="B31" s="140" t="s">
        <v>228</v>
      </c>
      <c r="C31" s="117">
        <v>193</v>
      </c>
      <c r="D31" s="118" t="s">
        <v>85</v>
      </c>
      <c r="E31" s="117">
        <v>4</v>
      </c>
      <c r="F31" s="118" t="s">
        <v>439</v>
      </c>
      <c r="G31" s="117">
        <v>7</v>
      </c>
      <c r="H31" s="118" t="s">
        <v>385</v>
      </c>
      <c r="I31" s="185"/>
      <c r="J31" s="186"/>
      <c r="K31" s="117">
        <v>0</v>
      </c>
      <c r="L31" s="118" t="s">
        <v>14</v>
      </c>
      <c r="M31" s="117">
        <v>14</v>
      </c>
      <c r="N31" s="118" t="s">
        <v>327</v>
      </c>
      <c r="O31" s="117">
        <v>112</v>
      </c>
      <c r="P31" s="118" t="s">
        <v>788</v>
      </c>
      <c r="Q31" s="117">
        <v>0</v>
      </c>
      <c r="R31" s="118" t="s">
        <v>14</v>
      </c>
      <c r="S31" s="117">
        <v>0</v>
      </c>
      <c r="T31" s="118" t="s">
        <v>14</v>
      </c>
      <c r="U31" s="138">
        <v>331</v>
      </c>
      <c r="V31" s="139" t="s">
        <v>114</v>
      </c>
      <c r="Y31" s="3"/>
      <c r="AB31" s="3"/>
    </row>
    <row r="32" spans="1:28" x14ac:dyDescent="0.2">
      <c r="A32" s="3" t="s">
        <v>108</v>
      </c>
      <c r="B32" s="140" t="s">
        <v>233</v>
      </c>
      <c r="C32" s="117">
        <v>142</v>
      </c>
      <c r="D32" s="118" t="s">
        <v>639</v>
      </c>
      <c r="E32" s="185"/>
      <c r="F32" s="186"/>
      <c r="G32" s="117">
        <v>12</v>
      </c>
      <c r="H32" s="118" t="s">
        <v>359</v>
      </c>
      <c r="I32" s="117">
        <v>59</v>
      </c>
      <c r="J32" s="118" t="s">
        <v>401</v>
      </c>
      <c r="K32" s="117">
        <v>0</v>
      </c>
      <c r="L32" s="118" t="s">
        <v>14</v>
      </c>
      <c r="M32" s="117">
        <v>15</v>
      </c>
      <c r="N32" s="118" t="s">
        <v>175</v>
      </c>
      <c r="O32" s="117">
        <v>158</v>
      </c>
      <c r="P32" s="118" t="s">
        <v>586</v>
      </c>
      <c r="Q32" s="117">
        <v>16</v>
      </c>
      <c r="R32" s="118" t="s">
        <v>30</v>
      </c>
      <c r="S32" s="117">
        <v>0</v>
      </c>
      <c r="T32" s="118" t="s">
        <v>14</v>
      </c>
      <c r="U32" s="138">
        <v>404</v>
      </c>
      <c r="V32" s="139" t="s">
        <v>135</v>
      </c>
      <c r="Y32" s="3"/>
      <c r="AB32" s="3"/>
    </row>
    <row r="33" spans="1:28" x14ac:dyDescent="0.2">
      <c r="A33" s="3" t="s">
        <v>108</v>
      </c>
      <c r="B33" s="140" t="s">
        <v>237</v>
      </c>
      <c r="C33" s="117">
        <v>123</v>
      </c>
      <c r="D33" s="118" t="s">
        <v>595</v>
      </c>
      <c r="E33" s="185"/>
      <c r="F33" s="186"/>
      <c r="G33" s="117">
        <v>5</v>
      </c>
      <c r="H33" s="118" t="s">
        <v>207</v>
      </c>
      <c r="I33" s="117">
        <v>0</v>
      </c>
      <c r="J33" s="118" t="s">
        <v>14</v>
      </c>
      <c r="K33" s="185"/>
      <c r="L33" s="186"/>
      <c r="M33" s="117">
        <v>80</v>
      </c>
      <c r="N33" s="118" t="s">
        <v>247</v>
      </c>
      <c r="O33" s="117">
        <v>105</v>
      </c>
      <c r="P33" s="118" t="s">
        <v>167</v>
      </c>
      <c r="Q33" s="117">
        <v>0</v>
      </c>
      <c r="R33" s="118" t="s">
        <v>14</v>
      </c>
      <c r="S33" s="117">
        <v>0</v>
      </c>
      <c r="T33" s="118" t="s">
        <v>14</v>
      </c>
      <c r="U33" s="138">
        <v>315</v>
      </c>
      <c r="V33" s="139" t="s">
        <v>359</v>
      </c>
      <c r="Y33" s="3"/>
      <c r="AB33" s="3"/>
    </row>
    <row r="34" spans="1:28" x14ac:dyDescent="0.2">
      <c r="A34" s="3" t="s">
        <v>108</v>
      </c>
      <c r="B34" s="140" t="s">
        <v>242</v>
      </c>
      <c r="C34" s="117">
        <v>152</v>
      </c>
      <c r="D34" s="118" t="s">
        <v>338</v>
      </c>
      <c r="E34" s="117">
        <v>8</v>
      </c>
      <c r="F34" s="118" t="s">
        <v>157</v>
      </c>
      <c r="G34" s="117">
        <v>110</v>
      </c>
      <c r="H34" s="118" t="s">
        <v>1065</v>
      </c>
      <c r="I34" s="117">
        <v>11</v>
      </c>
      <c r="J34" s="118" t="s">
        <v>385</v>
      </c>
      <c r="K34" s="117">
        <v>13</v>
      </c>
      <c r="L34" s="118" t="s">
        <v>55</v>
      </c>
      <c r="M34" s="117">
        <v>3</v>
      </c>
      <c r="N34" s="118" t="s">
        <v>632</v>
      </c>
      <c r="O34" s="117">
        <v>226</v>
      </c>
      <c r="P34" s="118" t="s">
        <v>443</v>
      </c>
      <c r="Q34" s="185"/>
      <c r="R34" s="186"/>
      <c r="S34" s="117">
        <v>0</v>
      </c>
      <c r="T34" s="118" t="s">
        <v>14</v>
      </c>
      <c r="U34" s="138">
        <v>525</v>
      </c>
      <c r="V34" s="139" t="s">
        <v>184</v>
      </c>
      <c r="Y34" s="3"/>
      <c r="AB34" s="3"/>
    </row>
    <row r="35" spans="1:28" x14ac:dyDescent="0.2">
      <c r="A35" s="3" t="s">
        <v>108</v>
      </c>
      <c r="B35" s="140" t="s">
        <v>245</v>
      </c>
      <c r="C35" s="117">
        <v>117</v>
      </c>
      <c r="D35" s="118" t="s">
        <v>497</v>
      </c>
      <c r="E35" s="117">
        <v>12</v>
      </c>
      <c r="F35" s="118" t="s">
        <v>422</v>
      </c>
      <c r="G35" s="117">
        <v>60</v>
      </c>
      <c r="H35" s="118" t="s">
        <v>223</v>
      </c>
      <c r="I35" s="117">
        <v>18</v>
      </c>
      <c r="J35" s="118" t="s">
        <v>530</v>
      </c>
      <c r="K35" s="117">
        <v>12</v>
      </c>
      <c r="L35" s="118" t="s">
        <v>422</v>
      </c>
      <c r="M35" s="117">
        <v>6</v>
      </c>
      <c r="N35" s="118" t="s">
        <v>232</v>
      </c>
      <c r="O35" s="117">
        <v>75</v>
      </c>
      <c r="P35" s="118" t="s">
        <v>420</v>
      </c>
      <c r="Q35" s="117">
        <v>4</v>
      </c>
      <c r="R35" s="118" t="s">
        <v>336</v>
      </c>
      <c r="S35" s="117">
        <v>0</v>
      </c>
      <c r="T35" s="118" t="s">
        <v>14</v>
      </c>
      <c r="U35" s="138">
        <v>304</v>
      </c>
      <c r="V35" s="139" t="s">
        <v>42</v>
      </c>
      <c r="Y35" s="3"/>
      <c r="AB35" s="3"/>
    </row>
    <row r="36" spans="1:28" x14ac:dyDescent="0.2">
      <c r="A36" s="3" t="s">
        <v>108</v>
      </c>
      <c r="B36" s="140" t="s">
        <v>250</v>
      </c>
      <c r="C36" s="117">
        <v>0</v>
      </c>
      <c r="D36" s="118" t="s">
        <v>14</v>
      </c>
      <c r="E36" s="117">
        <v>0</v>
      </c>
      <c r="F36" s="118" t="s">
        <v>14</v>
      </c>
      <c r="G36" s="117">
        <v>0</v>
      </c>
      <c r="H36" s="118" t="s">
        <v>14</v>
      </c>
      <c r="I36" s="185"/>
      <c r="J36" s="186"/>
      <c r="K36" s="117">
        <v>0</v>
      </c>
      <c r="L36" s="118" t="s">
        <v>14</v>
      </c>
      <c r="M36" s="117">
        <v>0</v>
      </c>
      <c r="N36" s="118" t="s">
        <v>14</v>
      </c>
      <c r="O36" s="117">
        <v>11</v>
      </c>
      <c r="P36" s="118" t="s">
        <v>517</v>
      </c>
      <c r="Q36" s="117">
        <v>0</v>
      </c>
      <c r="R36" s="118" t="s">
        <v>14</v>
      </c>
      <c r="S36" s="117">
        <v>0</v>
      </c>
      <c r="T36" s="118" t="s">
        <v>14</v>
      </c>
      <c r="U36" s="138">
        <v>12</v>
      </c>
      <c r="V36" s="139" t="s">
        <v>452</v>
      </c>
      <c r="Y36" s="3"/>
      <c r="AB36" s="3"/>
    </row>
    <row r="37" spans="1:28" x14ac:dyDescent="0.2">
      <c r="A37" s="3" t="s">
        <v>108</v>
      </c>
      <c r="B37" s="140" t="s">
        <v>254</v>
      </c>
      <c r="C37" s="117">
        <v>0</v>
      </c>
      <c r="D37" s="118" t="s">
        <v>14</v>
      </c>
      <c r="E37" s="117">
        <v>0</v>
      </c>
      <c r="F37" s="118" t="s">
        <v>14</v>
      </c>
      <c r="G37" s="117">
        <v>0</v>
      </c>
      <c r="H37" s="118" t="s">
        <v>14</v>
      </c>
      <c r="I37" s="117">
        <v>0</v>
      </c>
      <c r="J37" s="118" t="s">
        <v>14</v>
      </c>
      <c r="K37" s="117">
        <v>0</v>
      </c>
      <c r="L37" s="118" t="s">
        <v>14</v>
      </c>
      <c r="M37" s="117">
        <v>0</v>
      </c>
      <c r="N37" s="118" t="s">
        <v>14</v>
      </c>
      <c r="O37" s="117">
        <v>12</v>
      </c>
      <c r="P37" s="118" t="s">
        <v>1066</v>
      </c>
      <c r="Q37" s="117">
        <v>0</v>
      </c>
      <c r="R37" s="118" t="s">
        <v>14</v>
      </c>
      <c r="S37" s="185"/>
      <c r="T37" s="186"/>
      <c r="U37" s="138">
        <v>13</v>
      </c>
      <c r="V37" s="139" t="s">
        <v>452</v>
      </c>
      <c r="Y37" s="3"/>
      <c r="AB37" s="3"/>
    </row>
    <row r="38" spans="1:28" x14ac:dyDescent="0.2">
      <c r="A38" s="3" t="s">
        <v>108</v>
      </c>
      <c r="B38" s="3" t="s">
        <v>9</v>
      </c>
      <c r="C38" s="102">
        <f>SUBTOTAL(109,C6:C37)</f>
        <v>3768</v>
      </c>
      <c r="D38" s="95" t="str">
        <f>CONCATENATE("(",FIXED(_tbl15[[#This Row],[A &amp; E]]/_tbl15[[#This Row],[Total]]*100,1),")")</f>
        <v>(35.3)</v>
      </c>
      <c r="E38" s="102">
        <f>SUBTOTAL(109,E6:E37)</f>
        <v>697</v>
      </c>
      <c r="F38" s="3" t="str">
        <f>CONCATENATE("(",FIXED(_tbl15[[#This Row],[HDU (step-up/step-down unit)]]/_tbl15[[#This Row],[Total]]*100,1),")")</f>
        <v>(6.5)</v>
      </c>
      <c r="G38" s="102">
        <f>SUBTOTAL(109,G6:G37)</f>
        <v>1205</v>
      </c>
      <c r="H38" s="3" t="str">
        <f>CONCATENATE("(",FIXED(_tbl15[[#This Row],[ICU / PICU / NICU]]/_tbl15[[#This Row],[Total]]*100,1),")")</f>
        <v>(11.3)</v>
      </c>
      <c r="I38" s="102">
        <f>SUBTOTAL(109,I6:I37)</f>
        <v>420</v>
      </c>
      <c r="J38" s="3" t="str">
        <f>CONCATENATE("(",FIXED(_tbl15[[#This Row],[Other intermediate care area]]/_tbl15[[#This Row],[Total]]*100,1),")")</f>
        <v>(3.9)</v>
      </c>
      <c r="K38" s="102">
        <f>SUBTOTAL(109,K6:K37)</f>
        <v>76</v>
      </c>
      <c r="L38" s="3" t="str">
        <f>CONCATENATE("(",FIXED(_tbl15[[#This Row],[Recovery only]]/_tbl15[[#This Row],[Total]]*100,1),")")</f>
        <v>(0.7)</v>
      </c>
      <c r="M38" s="102">
        <f>SUBTOTAL(109,M6:M37)</f>
        <v>671</v>
      </c>
      <c r="N38" s="3" t="str">
        <f>CONCATENATE("(",FIXED(_tbl15[[#This Row],[Theatre and recovery]]/_tbl15[[#This Row],[Total]]*100,1),")")</f>
        <v>(6.3)</v>
      </c>
      <c r="O38" s="102">
        <f>SUBTOTAL(109,O6:O37)</f>
        <v>3561</v>
      </c>
      <c r="P38" s="3" t="str">
        <f>CONCATENATE("(",FIXED(_tbl15[[#This Row],[Ward]]/_tbl15[[#This Row],[Total]]*100,1),")")</f>
        <v>(33.4)</v>
      </c>
      <c r="Q38" s="102">
        <f>SUBTOTAL(109,Q6:Q37)</f>
        <v>68</v>
      </c>
      <c r="R38" s="3" t="str">
        <f>CONCATENATE("(",FIXED(_tbl15[[#This Row],[X-ray / endoscopy / CT scanner]]/_tbl15[[#This Row],[Total]]*100,1),")")</f>
        <v>(0.6)</v>
      </c>
      <c r="S38" s="102">
        <f>SUBTOTAL(109,S6:S37)</f>
        <v>165</v>
      </c>
      <c r="T38" s="3" t="str">
        <f>CONCATENATE("(",FIXED(_tbl15[[#This Row],[Unknown]]/_tbl15[[#This Row],[Total]]*100,1),")")</f>
        <v>(1.5)</v>
      </c>
      <c r="U38" s="102">
        <f>SUBTOTAL(109,U6:U37)</f>
        <v>10677</v>
      </c>
      <c r="V38" s="3" t="str">
        <f>CONCATENATE("(",FIXED(_tbl15[[#This Row],[Total]]/$U$105*100,1),")")</f>
        <v>(32.3)</v>
      </c>
      <c r="Y38" s="3"/>
      <c r="AB38" s="3"/>
    </row>
    <row r="39" spans="1:28" x14ac:dyDescent="0.2">
      <c r="A39" s="3" t="s">
        <v>260</v>
      </c>
      <c r="B39" s="140" t="s">
        <v>109</v>
      </c>
      <c r="C39" s="117">
        <v>108</v>
      </c>
      <c r="D39" s="118" t="s">
        <v>116</v>
      </c>
      <c r="E39" s="117">
        <v>5</v>
      </c>
      <c r="F39" s="118" t="s">
        <v>457</v>
      </c>
      <c r="G39" s="117">
        <v>68</v>
      </c>
      <c r="H39" s="118" t="s">
        <v>323</v>
      </c>
      <c r="I39" s="185"/>
      <c r="J39" s="186"/>
      <c r="K39" s="117">
        <v>0</v>
      </c>
      <c r="L39" s="118" t="s">
        <v>14</v>
      </c>
      <c r="M39" s="117">
        <v>23</v>
      </c>
      <c r="N39" s="118" t="s">
        <v>504</v>
      </c>
      <c r="O39" s="117">
        <v>92</v>
      </c>
      <c r="P39" s="118" t="s">
        <v>199</v>
      </c>
      <c r="Q39" s="117">
        <v>0</v>
      </c>
      <c r="R39" s="118" t="s">
        <v>14</v>
      </c>
      <c r="S39" s="117">
        <v>0</v>
      </c>
      <c r="T39" s="118" t="s">
        <v>14</v>
      </c>
      <c r="U39" s="138">
        <v>298</v>
      </c>
      <c r="V39" s="139" t="s">
        <v>263</v>
      </c>
      <c r="Y39" s="3"/>
    </row>
    <row r="40" spans="1:28" x14ac:dyDescent="0.2">
      <c r="A40" s="3" t="s">
        <v>260</v>
      </c>
      <c r="B40" s="140" t="s">
        <v>115</v>
      </c>
      <c r="C40" s="117">
        <v>95</v>
      </c>
      <c r="D40" s="118" t="s">
        <v>476</v>
      </c>
      <c r="E40" s="117">
        <v>24</v>
      </c>
      <c r="F40" s="118" t="s">
        <v>648</v>
      </c>
      <c r="G40" s="117">
        <v>27</v>
      </c>
      <c r="H40" s="118" t="s">
        <v>575</v>
      </c>
      <c r="I40" s="185"/>
      <c r="J40" s="186"/>
      <c r="K40" s="117">
        <v>3</v>
      </c>
      <c r="L40" s="118" t="s">
        <v>391</v>
      </c>
      <c r="M40" s="117">
        <v>26</v>
      </c>
      <c r="N40" s="118" t="s">
        <v>285</v>
      </c>
      <c r="O40" s="117">
        <v>137</v>
      </c>
      <c r="P40" s="118" t="s">
        <v>15</v>
      </c>
      <c r="Q40" s="185"/>
      <c r="R40" s="186"/>
      <c r="S40" s="117">
        <v>0</v>
      </c>
      <c r="T40" s="118" t="s">
        <v>14</v>
      </c>
      <c r="U40" s="138">
        <v>315</v>
      </c>
      <c r="V40" s="139" t="s">
        <v>38</v>
      </c>
      <c r="Y40" s="3"/>
    </row>
    <row r="41" spans="1:28" x14ac:dyDescent="0.2">
      <c r="A41" s="3" t="s">
        <v>260</v>
      </c>
      <c r="B41" s="140" t="s">
        <v>120</v>
      </c>
      <c r="C41" s="117">
        <v>315</v>
      </c>
      <c r="D41" s="118" t="s">
        <v>529</v>
      </c>
      <c r="E41" s="117">
        <v>38</v>
      </c>
      <c r="F41" s="118" t="s">
        <v>270</v>
      </c>
      <c r="G41" s="117">
        <v>28</v>
      </c>
      <c r="H41" s="118" t="s">
        <v>447</v>
      </c>
      <c r="I41" s="185"/>
      <c r="J41" s="186"/>
      <c r="K41" s="185"/>
      <c r="L41" s="186"/>
      <c r="M41" s="117">
        <v>16</v>
      </c>
      <c r="N41" s="118" t="s">
        <v>427</v>
      </c>
      <c r="O41" s="117">
        <v>282</v>
      </c>
      <c r="P41" s="118" t="s">
        <v>91</v>
      </c>
      <c r="Q41" s="117">
        <v>0</v>
      </c>
      <c r="R41" s="118" t="s">
        <v>14</v>
      </c>
      <c r="S41" s="117">
        <v>0</v>
      </c>
      <c r="T41" s="118" t="s">
        <v>14</v>
      </c>
      <c r="U41" s="138">
        <v>682</v>
      </c>
      <c r="V41" s="139" t="s">
        <v>22</v>
      </c>
      <c r="Y41" s="3"/>
    </row>
    <row r="42" spans="1:28" x14ac:dyDescent="0.2">
      <c r="A42" s="3" t="s">
        <v>260</v>
      </c>
      <c r="B42" s="140" t="s">
        <v>125</v>
      </c>
      <c r="C42" s="117">
        <v>187</v>
      </c>
      <c r="D42" s="118" t="s">
        <v>387</v>
      </c>
      <c r="E42" s="117">
        <v>20</v>
      </c>
      <c r="F42" s="118" t="s">
        <v>34</v>
      </c>
      <c r="G42" s="117">
        <v>153</v>
      </c>
      <c r="H42" s="118" t="s">
        <v>355</v>
      </c>
      <c r="I42" s="117">
        <v>8</v>
      </c>
      <c r="J42" s="118" t="s">
        <v>293</v>
      </c>
      <c r="K42" s="185"/>
      <c r="L42" s="186"/>
      <c r="M42" s="117">
        <v>54</v>
      </c>
      <c r="N42" s="118" t="s">
        <v>552</v>
      </c>
      <c r="O42" s="117">
        <v>152</v>
      </c>
      <c r="P42" s="118" t="s">
        <v>149</v>
      </c>
      <c r="Q42" s="117">
        <v>0</v>
      </c>
      <c r="R42" s="118" t="s">
        <v>14</v>
      </c>
      <c r="S42" s="117">
        <v>0</v>
      </c>
      <c r="T42" s="118" t="s">
        <v>14</v>
      </c>
      <c r="U42" s="138">
        <v>575</v>
      </c>
      <c r="V42" s="139" t="s">
        <v>626</v>
      </c>
      <c r="Y42" s="3"/>
    </row>
    <row r="43" spans="1:28" x14ac:dyDescent="0.2">
      <c r="A43" s="3" t="s">
        <v>260</v>
      </c>
      <c r="B43" s="140" t="s">
        <v>131</v>
      </c>
      <c r="C43" s="117">
        <v>19</v>
      </c>
      <c r="D43" s="118" t="s">
        <v>273</v>
      </c>
      <c r="E43" s="117">
        <v>30</v>
      </c>
      <c r="F43" s="118" t="s">
        <v>437</v>
      </c>
      <c r="G43" s="117">
        <v>65</v>
      </c>
      <c r="H43" s="118" t="s">
        <v>477</v>
      </c>
      <c r="I43" s="117">
        <v>0</v>
      </c>
      <c r="J43" s="118" t="s">
        <v>14</v>
      </c>
      <c r="K43" s="117">
        <v>0</v>
      </c>
      <c r="L43" s="118" t="s">
        <v>14</v>
      </c>
      <c r="M43" s="117">
        <v>10</v>
      </c>
      <c r="N43" s="118" t="s">
        <v>317</v>
      </c>
      <c r="O43" s="117">
        <v>42</v>
      </c>
      <c r="P43" s="118" t="s">
        <v>471</v>
      </c>
      <c r="Q43" s="185"/>
      <c r="R43" s="186"/>
      <c r="S43" s="117">
        <v>0</v>
      </c>
      <c r="T43" s="118" t="s">
        <v>14</v>
      </c>
      <c r="U43" s="138">
        <v>167</v>
      </c>
      <c r="V43" s="139" t="s">
        <v>157</v>
      </c>
      <c r="Y43" s="3"/>
    </row>
    <row r="44" spans="1:28" x14ac:dyDescent="0.2">
      <c r="A44" s="3" t="s">
        <v>260</v>
      </c>
      <c r="B44" s="140" t="s">
        <v>136</v>
      </c>
      <c r="C44" s="117">
        <v>207</v>
      </c>
      <c r="D44" s="118" t="s">
        <v>440</v>
      </c>
      <c r="E44" s="117">
        <v>34</v>
      </c>
      <c r="F44" s="118" t="s">
        <v>84</v>
      </c>
      <c r="G44" s="117">
        <v>46</v>
      </c>
      <c r="H44" s="118" t="s">
        <v>546</v>
      </c>
      <c r="I44" s="117">
        <v>0</v>
      </c>
      <c r="J44" s="118" t="s">
        <v>14</v>
      </c>
      <c r="K44" s="117">
        <v>0</v>
      </c>
      <c r="L44" s="118" t="s">
        <v>14</v>
      </c>
      <c r="M44" s="117">
        <v>89</v>
      </c>
      <c r="N44" s="118" t="s">
        <v>474</v>
      </c>
      <c r="O44" s="117">
        <v>176</v>
      </c>
      <c r="P44" s="118" t="s">
        <v>307</v>
      </c>
      <c r="Q44" s="117">
        <v>9</v>
      </c>
      <c r="R44" s="118" t="s">
        <v>207</v>
      </c>
      <c r="S44" s="117">
        <v>0</v>
      </c>
      <c r="T44" s="118" t="s">
        <v>14</v>
      </c>
      <c r="U44" s="138">
        <v>561</v>
      </c>
      <c r="V44" s="139" t="s">
        <v>26</v>
      </c>
      <c r="Y44" s="3"/>
    </row>
    <row r="45" spans="1:28" x14ac:dyDescent="0.2">
      <c r="A45" s="3" t="s">
        <v>260</v>
      </c>
      <c r="B45" s="140" t="s">
        <v>143</v>
      </c>
      <c r="C45" s="117">
        <v>150</v>
      </c>
      <c r="D45" s="118" t="s">
        <v>877</v>
      </c>
      <c r="E45" s="117">
        <v>4</v>
      </c>
      <c r="F45" s="118" t="s">
        <v>336</v>
      </c>
      <c r="G45" s="117">
        <v>18</v>
      </c>
      <c r="H45" s="118" t="s">
        <v>530</v>
      </c>
      <c r="I45" s="117">
        <v>3</v>
      </c>
      <c r="J45" s="118" t="s">
        <v>391</v>
      </c>
      <c r="K45" s="117">
        <v>0</v>
      </c>
      <c r="L45" s="118" t="s">
        <v>14</v>
      </c>
      <c r="M45" s="117">
        <v>15</v>
      </c>
      <c r="N45" s="118" t="s">
        <v>184</v>
      </c>
      <c r="O45" s="117">
        <v>113</v>
      </c>
      <c r="P45" s="118" t="s">
        <v>301</v>
      </c>
      <c r="Q45" s="185"/>
      <c r="R45" s="186"/>
      <c r="S45" s="117">
        <v>0</v>
      </c>
      <c r="T45" s="118" t="s">
        <v>14</v>
      </c>
      <c r="U45" s="138">
        <v>305</v>
      </c>
      <c r="V45" s="139" t="s">
        <v>42</v>
      </c>
      <c r="Y45" s="3"/>
    </row>
    <row r="46" spans="1:28" x14ac:dyDescent="0.2">
      <c r="A46" s="3" t="s">
        <v>260</v>
      </c>
      <c r="B46" s="140" t="s">
        <v>147</v>
      </c>
      <c r="C46" s="117">
        <v>91</v>
      </c>
      <c r="D46" s="118" t="s">
        <v>342</v>
      </c>
      <c r="E46" s="117">
        <v>72</v>
      </c>
      <c r="F46" s="118" t="s">
        <v>355</v>
      </c>
      <c r="G46" s="117">
        <v>15</v>
      </c>
      <c r="H46" s="118" t="s">
        <v>520</v>
      </c>
      <c r="I46" s="117">
        <v>0</v>
      </c>
      <c r="J46" s="118" t="s">
        <v>14</v>
      </c>
      <c r="K46" s="117">
        <v>0</v>
      </c>
      <c r="L46" s="118" t="s">
        <v>14</v>
      </c>
      <c r="M46" s="117">
        <v>14</v>
      </c>
      <c r="N46" s="118" t="s">
        <v>626</v>
      </c>
      <c r="O46" s="117">
        <v>77</v>
      </c>
      <c r="P46" s="118" t="s">
        <v>265</v>
      </c>
      <c r="Q46" s="185"/>
      <c r="R46" s="186"/>
      <c r="S46" s="117">
        <v>0</v>
      </c>
      <c r="T46" s="118" t="s">
        <v>14</v>
      </c>
      <c r="U46" s="138">
        <v>271</v>
      </c>
      <c r="V46" s="139" t="s">
        <v>55</v>
      </c>
      <c r="Y46" s="3"/>
    </row>
    <row r="47" spans="1:28" x14ac:dyDescent="0.2">
      <c r="A47" s="3" t="s">
        <v>260</v>
      </c>
      <c r="B47" s="140" t="s">
        <v>152</v>
      </c>
      <c r="C47" s="117">
        <v>5</v>
      </c>
      <c r="D47" s="118" t="s">
        <v>211</v>
      </c>
      <c r="E47" s="117">
        <v>21</v>
      </c>
      <c r="F47" s="118" t="s">
        <v>265</v>
      </c>
      <c r="G47" s="117">
        <v>20</v>
      </c>
      <c r="H47" s="118" t="s">
        <v>275</v>
      </c>
      <c r="I47" s="117">
        <v>3</v>
      </c>
      <c r="J47" s="118" t="s">
        <v>447</v>
      </c>
      <c r="K47" s="117">
        <v>0</v>
      </c>
      <c r="L47" s="118" t="s">
        <v>14</v>
      </c>
      <c r="M47" s="185"/>
      <c r="N47" s="186"/>
      <c r="O47" s="117">
        <v>19</v>
      </c>
      <c r="P47" s="118" t="s">
        <v>234</v>
      </c>
      <c r="Q47" s="117">
        <v>4</v>
      </c>
      <c r="R47" s="118" t="s">
        <v>141</v>
      </c>
      <c r="S47" s="117">
        <v>0</v>
      </c>
      <c r="T47" s="118" t="s">
        <v>14</v>
      </c>
      <c r="U47" s="138">
        <v>74</v>
      </c>
      <c r="V47" s="139" t="s">
        <v>543</v>
      </c>
      <c r="Y47" s="3"/>
    </row>
    <row r="48" spans="1:28" x14ac:dyDescent="0.2">
      <c r="A48" s="3" t="s">
        <v>260</v>
      </c>
      <c r="B48" s="140" t="s">
        <v>158</v>
      </c>
      <c r="C48" s="117">
        <v>187</v>
      </c>
      <c r="D48" s="118" t="s">
        <v>725</v>
      </c>
      <c r="E48" s="185"/>
      <c r="F48" s="186"/>
      <c r="G48" s="117">
        <v>43</v>
      </c>
      <c r="H48" s="118" t="s">
        <v>628</v>
      </c>
      <c r="I48" s="185"/>
      <c r="J48" s="186"/>
      <c r="K48" s="117">
        <v>6</v>
      </c>
      <c r="L48" s="118" t="s">
        <v>157</v>
      </c>
      <c r="M48" s="117">
        <v>45</v>
      </c>
      <c r="N48" s="118" t="s">
        <v>681</v>
      </c>
      <c r="O48" s="117">
        <v>107</v>
      </c>
      <c r="P48" s="118" t="s">
        <v>412</v>
      </c>
      <c r="Q48" s="185"/>
      <c r="R48" s="186"/>
      <c r="S48" s="117">
        <v>0</v>
      </c>
      <c r="T48" s="118" t="s">
        <v>14</v>
      </c>
      <c r="U48" s="138">
        <v>392</v>
      </c>
      <c r="V48" s="139" t="s">
        <v>92</v>
      </c>
      <c r="Y48" s="3"/>
    </row>
    <row r="49" spans="1:25" x14ac:dyDescent="0.2">
      <c r="A49" s="3" t="s">
        <v>260</v>
      </c>
      <c r="B49" s="140" t="s">
        <v>162</v>
      </c>
      <c r="C49" s="117">
        <v>129</v>
      </c>
      <c r="D49" s="118" t="s">
        <v>743</v>
      </c>
      <c r="E49" s="117">
        <v>24</v>
      </c>
      <c r="F49" s="118" t="s">
        <v>215</v>
      </c>
      <c r="G49" s="117">
        <v>8</v>
      </c>
      <c r="H49" s="118" t="s">
        <v>97</v>
      </c>
      <c r="I49" s="117">
        <v>24</v>
      </c>
      <c r="J49" s="118" t="s">
        <v>215</v>
      </c>
      <c r="K49" s="117">
        <v>0</v>
      </c>
      <c r="L49" s="118" t="s">
        <v>14</v>
      </c>
      <c r="M49" s="117">
        <v>14</v>
      </c>
      <c r="N49" s="118" t="s">
        <v>414</v>
      </c>
      <c r="O49" s="117">
        <v>42</v>
      </c>
      <c r="P49" s="118" t="s">
        <v>388</v>
      </c>
      <c r="Q49" s="117">
        <v>0</v>
      </c>
      <c r="R49" s="118" t="s">
        <v>14</v>
      </c>
      <c r="S49" s="185"/>
      <c r="T49" s="186"/>
      <c r="U49" s="138">
        <v>243</v>
      </c>
      <c r="V49" s="139" t="s">
        <v>50</v>
      </c>
      <c r="Y49" s="3"/>
    </row>
    <row r="50" spans="1:25" x14ac:dyDescent="0.2">
      <c r="A50" s="3" t="s">
        <v>260</v>
      </c>
      <c r="B50" s="140" t="s">
        <v>166</v>
      </c>
      <c r="C50" s="117">
        <v>178</v>
      </c>
      <c r="D50" s="118" t="s">
        <v>523</v>
      </c>
      <c r="E50" s="117">
        <v>13</v>
      </c>
      <c r="F50" s="118" t="s">
        <v>114</v>
      </c>
      <c r="G50" s="117">
        <v>10</v>
      </c>
      <c r="H50" s="118" t="s">
        <v>46</v>
      </c>
      <c r="I50" s="117">
        <v>27</v>
      </c>
      <c r="J50" s="118" t="s">
        <v>450</v>
      </c>
      <c r="K50" s="117">
        <v>4</v>
      </c>
      <c r="L50" s="118" t="s">
        <v>391</v>
      </c>
      <c r="M50" s="117">
        <v>22</v>
      </c>
      <c r="N50" s="118" t="s">
        <v>87</v>
      </c>
      <c r="O50" s="117">
        <v>157</v>
      </c>
      <c r="P50" s="118" t="s">
        <v>487</v>
      </c>
      <c r="Q50" s="117">
        <v>4</v>
      </c>
      <c r="R50" s="118" t="s">
        <v>391</v>
      </c>
      <c r="S50" s="117">
        <v>0</v>
      </c>
      <c r="T50" s="118" t="s">
        <v>14</v>
      </c>
      <c r="U50" s="138">
        <v>415</v>
      </c>
      <c r="V50" s="139" t="s">
        <v>135</v>
      </c>
      <c r="Y50" s="3"/>
    </row>
    <row r="51" spans="1:25" x14ac:dyDescent="0.2">
      <c r="A51" s="3" t="s">
        <v>260</v>
      </c>
      <c r="B51" s="140" t="s">
        <v>170</v>
      </c>
      <c r="C51" s="117">
        <v>189</v>
      </c>
      <c r="D51" s="118" t="s">
        <v>537</v>
      </c>
      <c r="E51" s="117">
        <v>22</v>
      </c>
      <c r="F51" s="118" t="s">
        <v>141</v>
      </c>
      <c r="G51" s="117">
        <v>5</v>
      </c>
      <c r="H51" s="118" t="s">
        <v>439</v>
      </c>
      <c r="I51" s="117">
        <v>0</v>
      </c>
      <c r="J51" s="118" t="s">
        <v>14</v>
      </c>
      <c r="K51" s="185"/>
      <c r="L51" s="186"/>
      <c r="M51" s="117">
        <v>57</v>
      </c>
      <c r="N51" s="118" t="s">
        <v>434</v>
      </c>
      <c r="O51" s="117">
        <v>130</v>
      </c>
      <c r="P51" s="118" t="s">
        <v>652</v>
      </c>
      <c r="Q51" s="117">
        <v>0</v>
      </c>
      <c r="R51" s="118" t="s">
        <v>14</v>
      </c>
      <c r="S51" s="117">
        <v>0</v>
      </c>
      <c r="T51" s="118" t="s">
        <v>14</v>
      </c>
      <c r="U51" s="138">
        <v>405</v>
      </c>
      <c r="V51" s="139" t="s">
        <v>175</v>
      </c>
      <c r="Y51" s="3"/>
    </row>
    <row r="52" spans="1:25" x14ac:dyDescent="0.2">
      <c r="A52" s="3" t="s">
        <v>260</v>
      </c>
      <c r="B52" s="140" t="s">
        <v>176</v>
      </c>
      <c r="C52" s="117">
        <v>15</v>
      </c>
      <c r="D52" s="118" t="s">
        <v>431</v>
      </c>
      <c r="E52" s="117">
        <v>4</v>
      </c>
      <c r="F52" s="118" t="s">
        <v>457</v>
      </c>
      <c r="G52" s="117">
        <v>53</v>
      </c>
      <c r="H52" s="118" t="s">
        <v>138</v>
      </c>
      <c r="I52" s="117">
        <v>101</v>
      </c>
      <c r="J52" s="118" t="s">
        <v>513</v>
      </c>
      <c r="K52" s="117">
        <v>0</v>
      </c>
      <c r="L52" s="118" t="s">
        <v>14</v>
      </c>
      <c r="M52" s="185"/>
      <c r="N52" s="186"/>
      <c r="O52" s="117">
        <v>57</v>
      </c>
      <c r="P52" s="118" t="s">
        <v>416</v>
      </c>
      <c r="Q52" s="117">
        <v>7</v>
      </c>
      <c r="R52" s="118" t="s">
        <v>38</v>
      </c>
      <c r="S52" s="117">
        <v>0</v>
      </c>
      <c r="T52" s="118" t="s">
        <v>14</v>
      </c>
      <c r="U52" s="138">
        <v>238</v>
      </c>
      <c r="V52" s="139" t="s">
        <v>50</v>
      </c>
      <c r="Y52" s="3"/>
    </row>
    <row r="53" spans="1:25" x14ac:dyDescent="0.2">
      <c r="A53" s="3" t="s">
        <v>260</v>
      </c>
      <c r="B53" s="140" t="s">
        <v>180</v>
      </c>
      <c r="C53" s="117">
        <v>125</v>
      </c>
      <c r="D53" s="118" t="s">
        <v>421</v>
      </c>
      <c r="E53" s="117">
        <v>109</v>
      </c>
      <c r="F53" s="118" t="s">
        <v>345</v>
      </c>
      <c r="G53" s="117">
        <v>137</v>
      </c>
      <c r="H53" s="118" t="s">
        <v>117</v>
      </c>
      <c r="I53" s="185"/>
      <c r="J53" s="186"/>
      <c r="K53" s="117">
        <v>0</v>
      </c>
      <c r="L53" s="118" t="s">
        <v>14</v>
      </c>
      <c r="M53" s="117">
        <v>11</v>
      </c>
      <c r="N53" s="118" t="s">
        <v>50</v>
      </c>
      <c r="O53" s="117">
        <v>106</v>
      </c>
      <c r="P53" s="118" t="s">
        <v>348</v>
      </c>
      <c r="Q53" s="117">
        <v>4</v>
      </c>
      <c r="R53" s="118" t="s">
        <v>554</v>
      </c>
      <c r="S53" s="117">
        <v>0</v>
      </c>
      <c r="T53" s="118" t="s">
        <v>14</v>
      </c>
      <c r="U53" s="138">
        <v>494</v>
      </c>
      <c r="V53" s="139" t="s">
        <v>236</v>
      </c>
      <c r="Y53" s="3"/>
    </row>
    <row r="54" spans="1:25" x14ac:dyDescent="0.2">
      <c r="A54" s="3" t="s">
        <v>260</v>
      </c>
      <c r="B54" s="140" t="s">
        <v>185</v>
      </c>
      <c r="C54" s="117">
        <v>183</v>
      </c>
      <c r="D54" s="118" t="s">
        <v>435</v>
      </c>
      <c r="E54" s="117">
        <v>34</v>
      </c>
      <c r="F54" s="118" t="s">
        <v>627</v>
      </c>
      <c r="G54" s="117">
        <v>11</v>
      </c>
      <c r="H54" s="118" t="s">
        <v>46</v>
      </c>
      <c r="I54" s="117">
        <v>23</v>
      </c>
      <c r="J54" s="118" t="s">
        <v>184</v>
      </c>
      <c r="K54" s="185"/>
      <c r="L54" s="186"/>
      <c r="M54" s="117">
        <v>28</v>
      </c>
      <c r="N54" s="118" t="s">
        <v>317</v>
      </c>
      <c r="O54" s="117">
        <v>181</v>
      </c>
      <c r="P54" s="118" t="s">
        <v>477</v>
      </c>
      <c r="Q54" s="117">
        <v>4</v>
      </c>
      <c r="R54" s="118" t="s">
        <v>509</v>
      </c>
      <c r="S54" s="117">
        <v>0</v>
      </c>
      <c r="T54" s="118" t="s">
        <v>14</v>
      </c>
      <c r="U54" s="138">
        <v>465</v>
      </c>
      <c r="V54" s="139" t="s">
        <v>327</v>
      </c>
      <c r="Y54" s="3"/>
    </row>
    <row r="55" spans="1:25" x14ac:dyDescent="0.2">
      <c r="A55" s="3" t="s">
        <v>260</v>
      </c>
      <c r="B55" s="140" t="s">
        <v>190</v>
      </c>
      <c r="C55" s="117">
        <v>103</v>
      </c>
      <c r="D55" s="118" t="s">
        <v>292</v>
      </c>
      <c r="E55" s="117">
        <v>94</v>
      </c>
      <c r="F55" s="118" t="s">
        <v>178</v>
      </c>
      <c r="G55" s="117">
        <v>82</v>
      </c>
      <c r="H55" s="118" t="s">
        <v>588</v>
      </c>
      <c r="I55" s="185"/>
      <c r="J55" s="186"/>
      <c r="K55" s="117">
        <v>7</v>
      </c>
      <c r="L55" s="118" t="s">
        <v>293</v>
      </c>
      <c r="M55" s="117">
        <v>62</v>
      </c>
      <c r="N55" s="118" t="s">
        <v>244</v>
      </c>
      <c r="O55" s="117">
        <v>155</v>
      </c>
      <c r="P55" s="118" t="s">
        <v>310</v>
      </c>
      <c r="Q55" s="117">
        <v>8</v>
      </c>
      <c r="R55" s="118" t="s">
        <v>207</v>
      </c>
      <c r="S55" s="117">
        <v>0</v>
      </c>
      <c r="T55" s="118" t="s">
        <v>14</v>
      </c>
      <c r="U55" s="138">
        <v>512</v>
      </c>
      <c r="V55" s="139" t="s">
        <v>193</v>
      </c>
      <c r="Y55" s="3"/>
    </row>
    <row r="56" spans="1:25" x14ac:dyDescent="0.2">
      <c r="A56" s="3" t="s">
        <v>260</v>
      </c>
      <c r="B56" s="140" t="s">
        <v>194</v>
      </c>
      <c r="C56" s="117">
        <v>83</v>
      </c>
      <c r="D56" s="118" t="s">
        <v>711</v>
      </c>
      <c r="E56" s="185"/>
      <c r="F56" s="186"/>
      <c r="G56" s="185"/>
      <c r="H56" s="186"/>
      <c r="I56" s="117">
        <v>82</v>
      </c>
      <c r="J56" s="118" t="s">
        <v>230</v>
      </c>
      <c r="K56" s="117">
        <v>0</v>
      </c>
      <c r="L56" s="118" t="s">
        <v>14</v>
      </c>
      <c r="M56" s="117">
        <v>6</v>
      </c>
      <c r="N56" s="118" t="s">
        <v>427</v>
      </c>
      <c r="O56" s="117">
        <v>85</v>
      </c>
      <c r="P56" s="118" t="s">
        <v>111</v>
      </c>
      <c r="Q56" s="117">
        <v>0</v>
      </c>
      <c r="R56" s="118" t="s">
        <v>14</v>
      </c>
      <c r="S56" s="117">
        <v>0</v>
      </c>
      <c r="T56" s="118" t="s">
        <v>14</v>
      </c>
      <c r="U56" s="138">
        <v>259</v>
      </c>
      <c r="V56" s="139" t="s">
        <v>46</v>
      </c>
      <c r="Y56" s="3"/>
    </row>
    <row r="57" spans="1:25" x14ac:dyDescent="0.2">
      <c r="A57" s="3" t="s">
        <v>260</v>
      </c>
      <c r="B57" s="140" t="s">
        <v>198</v>
      </c>
      <c r="C57" s="117">
        <v>196</v>
      </c>
      <c r="D57" s="118" t="s">
        <v>592</v>
      </c>
      <c r="E57" s="117">
        <v>13</v>
      </c>
      <c r="F57" s="118" t="s">
        <v>34</v>
      </c>
      <c r="G57" s="117">
        <v>7</v>
      </c>
      <c r="H57" s="118" t="s">
        <v>219</v>
      </c>
      <c r="I57" s="117">
        <v>0</v>
      </c>
      <c r="J57" s="118" t="s">
        <v>14</v>
      </c>
      <c r="K57" s="117">
        <v>41</v>
      </c>
      <c r="L57" s="118" t="s">
        <v>372</v>
      </c>
      <c r="M57" s="117">
        <v>4</v>
      </c>
      <c r="N57" s="118" t="s">
        <v>395</v>
      </c>
      <c r="O57" s="117">
        <v>108</v>
      </c>
      <c r="P57" s="118" t="s">
        <v>480</v>
      </c>
      <c r="Q57" s="185"/>
      <c r="R57" s="186"/>
      <c r="S57" s="117">
        <v>0</v>
      </c>
      <c r="T57" s="118" t="s">
        <v>14</v>
      </c>
      <c r="U57" s="138">
        <v>370</v>
      </c>
      <c r="V57" s="139" t="s">
        <v>425</v>
      </c>
      <c r="Y57" s="3"/>
    </row>
    <row r="58" spans="1:25" x14ac:dyDescent="0.2">
      <c r="A58" s="3" t="s">
        <v>260</v>
      </c>
      <c r="B58" s="140" t="s">
        <v>202</v>
      </c>
      <c r="C58" s="117">
        <v>145</v>
      </c>
      <c r="D58" s="118" t="s">
        <v>876</v>
      </c>
      <c r="E58" s="117">
        <v>6</v>
      </c>
      <c r="F58" s="118" t="s">
        <v>50</v>
      </c>
      <c r="G58" s="117">
        <v>7</v>
      </c>
      <c r="H58" s="118" t="s">
        <v>241</v>
      </c>
      <c r="I58" s="117">
        <v>3</v>
      </c>
      <c r="J58" s="118" t="s">
        <v>395</v>
      </c>
      <c r="K58" s="117">
        <v>6</v>
      </c>
      <c r="L58" s="118" t="s">
        <v>50</v>
      </c>
      <c r="M58" s="117">
        <v>12</v>
      </c>
      <c r="N58" s="118" t="s">
        <v>442</v>
      </c>
      <c r="O58" s="117">
        <v>92</v>
      </c>
      <c r="P58" s="118" t="s">
        <v>454</v>
      </c>
      <c r="Q58" s="117">
        <v>0</v>
      </c>
      <c r="R58" s="118" t="s">
        <v>14</v>
      </c>
      <c r="S58" s="117">
        <v>0</v>
      </c>
      <c r="T58" s="118" t="s">
        <v>14</v>
      </c>
      <c r="U58" s="138">
        <v>271</v>
      </c>
      <c r="V58" s="139" t="s">
        <v>55</v>
      </c>
      <c r="Y58" s="3"/>
    </row>
    <row r="59" spans="1:25" x14ac:dyDescent="0.2">
      <c r="A59" s="3" t="s">
        <v>260</v>
      </c>
      <c r="B59" s="140" t="s">
        <v>208</v>
      </c>
      <c r="C59" s="117">
        <v>134</v>
      </c>
      <c r="D59" s="118" t="s">
        <v>347</v>
      </c>
      <c r="E59" s="117">
        <v>16</v>
      </c>
      <c r="F59" s="118" t="s">
        <v>427</v>
      </c>
      <c r="G59" s="117">
        <v>100</v>
      </c>
      <c r="H59" s="118" t="s">
        <v>284</v>
      </c>
      <c r="I59" s="117">
        <v>0</v>
      </c>
      <c r="J59" s="118" t="s">
        <v>14</v>
      </c>
      <c r="K59" s="117">
        <v>0</v>
      </c>
      <c r="L59" s="118" t="s">
        <v>14</v>
      </c>
      <c r="M59" s="117">
        <v>41</v>
      </c>
      <c r="N59" s="118" t="s">
        <v>530</v>
      </c>
      <c r="O59" s="117">
        <v>305</v>
      </c>
      <c r="P59" s="118" t="s">
        <v>710</v>
      </c>
      <c r="Q59" s="185"/>
      <c r="R59" s="186"/>
      <c r="S59" s="117">
        <v>93</v>
      </c>
      <c r="T59" s="118" t="s">
        <v>282</v>
      </c>
      <c r="U59" s="138">
        <v>690</v>
      </c>
      <c r="V59" s="139" t="s">
        <v>431</v>
      </c>
      <c r="Y59" s="3"/>
    </row>
    <row r="60" spans="1:25" x14ac:dyDescent="0.2">
      <c r="A60" s="3" t="s">
        <v>260</v>
      </c>
      <c r="B60" s="140" t="s">
        <v>212</v>
      </c>
      <c r="C60" s="117">
        <v>89</v>
      </c>
      <c r="D60" s="118" t="s">
        <v>455</v>
      </c>
      <c r="E60" s="117">
        <v>44</v>
      </c>
      <c r="F60" s="118" t="s">
        <v>164</v>
      </c>
      <c r="G60" s="117">
        <v>121</v>
      </c>
      <c r="H60" s="118" t="s">
        <v>415</v>
      </c>
      <c r="I60" s="117">
        <v>0</v>
      </c>
      <c r="J60" s="118" t="s">
        <v>14</v>
      </c>
      <c r="K60" s="185"/>
      <c r="L60" s="186"/>
      <c r="M60" s="117">
        <v>25</v>
      </c>
      <c r="N60" s="118" t="s">
        <v>461</v>
      </c>
      <c r="O60" s="117">
        <v>98</v>
      </c>
      <c r="P60" s="118" t="s">
        <v>191</v>
      </c>
      <c r="Q60" s="117">
        <v>0</v>
      </c>
      <c r="R60" s="118" t="s">
        <v>14</v>
      </c>
      <c r="S60" s="117">
        <v>0</v>
      </c>
      <c r="T60" s="118" t="s">
        <v>14</v>
      </c>
      <c r="U60" s="138">
        <v>379</v>
      </c>
      <c r="V60" s="139" t="s">
        <v>425</v>
      </c>
      <c r="Y60" s="3"/>
    </row>
    <row r="61" spans="1:25" x14ac:dyDescent="0.2">
      <c r="A61" s="3" t="s">
        <v>260</v>
      </c>
      <c r="B61" s="140" t="s">
        <v>216</v>
      </c>
      <c r="C61" s="117">
        <v>10</v>
      </c>
      <c r="D61" s="118" t="s">
        <v>211</v>
      </c>
      <c r="E61" s="117">
        <v>3</v>
      </c>
      <c r="F61" s="118" t="s">
        <v>385</v>
      </c>
      <c r="G61" s="117">
        <v>75</v>
      </c>
      <c r="H61" s="118" t="s">
        <v>740</v>
      </c>
      <c r="I61" s="117">
        <v>4</v>
      </c>
      <c r="J61" s="118" t="s">
        <v>263</v>
      </c>
      <c r="K61" s="185"/>
      <c r="L61" s="186"/>
      <c r="M61" s="185"/>
      <c r="N61" s="186"/>
      <c r="O61" s="117">
        <v>49</v>
      </c>
      <c r="P61" s="118" t="s">
        <v>342</v>
      </c>
      <c r="Q61" s="117">
        <v>3</v>
      </c>
      <c r="R61" s="118" t="s">
        <v>385</v>
      </c>
      <c r="S61" s="117">
        <v>0</v>
      </c>
      <c r="T61" s="118" t="s">
        <v>14</v>
      </c>
      <c r="U61" s="138">
        <v>146</v>
      </c>
      <c r="V61" s="139" t="s">
        <v>336</v>
      </c>
      <c r="Y61" s="3"/>
    </row>
    <row r="62" spans="1:25" x14ac:dyDescent="0.2">
      <c r="A62" s="3" t="s">
        <v>260</v>
      </c>
      <c r="B62" s="140" t="s">
        <v>220</v>
      </c>
      <c r="C62" s="117">
        <v>159</v>
      </c>
      <c r="D62" s="118" t="s">
        <v>836</v>
      </c>
      <c r="E62" s="117">
        <v>37</v>
      </c>
      <c r="F62" s="118" t="s">
        <v>278</v>
      </c>
      <c r="G62" s="117">
        <v>11</v>
      </c>
      <c r="H62" s="118" t="s">
        <v>135</v>
      </c>
      <c r="I62" s="117">
        <v>15</v>
      </c>
      <c r="J62" s="118" t="s">
        <v>26</v>
      </c>
      <c r="K62" s="185"/>
      <c r="L62" s="186"/>
      <c r="M62" s="117">
        <v>5</v>
      </c>
      <c r="N62" s="118" t="s">
        <v>457</v>
      </c>
      <c r="O62" s="117">
        <v>61</v>
      </c>
      <c r="P62" s="118" t="s">
        <v>428</v>
      </c>
      <c r="Q62" s="117">
        <v>3</v>
      </c>
      <c r="R62" s="118" t="s">
        <v>391</v>
      </c>
      <c r="S62" s="117">
        <v>0</v>
      </c>
      <c r="T62" s="118" t="s">
        <v>14</v>
      </c>
      <c r="U62" s="138">
        <v>292</v>
      </c>
      <c r="V62" s="139" t="s">
        <v>263</v>
      </c>
      <c r="Y62" s="3"/>
    </row>
    <row r="63" spans="1:25" x14ac:dyDescent="0.2">
      <c r="A63" s="3" t="s">
        <v>260</v>
      </c>
      <c r="B63" s="140" t="s">
        <v>224</v>
      </c>
      <c r="C63" s="117">
        <v>151</v>
      </c>
      <c r="D63" s="118" t="s">
        <v>361</v>
      </c>
      <c r="E63" s="117">
        <v>25</v>
      </c>
      <c r="F63" s="118" t="s">
        <v>546</v>
      </c>
      <c r="G63" s="117">
        <v>14</v>
      </c>
      <c r="H63" s="118" t="s">
        <v>193</v>
      </c>
      <c r="I63" s="117">
        <v>7</v>
      </c>
      <c r="J63" s="118" t="s">
        <v>427</v>
      </c>
      <c r="K63" s="185"/>
      <c r="L63" s="186"/>
      <c r="M63" s="117">
        <v>11</v>
      </c>
      <c r="N63" s="118" t="s">
        <v>92</v>
      </c>
      <c r="O63" s="117">
        <v>92</v>
      </c>
      <c r="P63" s="118" t="s">
        <v>476</v>
      </c>
      <c r="Q63" s="117">
        <v>3</v>
      </c>
      <c r="R63" s="118" t="s">
        <v>391</v>
      </c>
      <c r="S63" s="185"/>
      <c r="T63" s="186"/>
      <c r="U63" s="138">
        <v>305</v>
      </c>
      <c r="V63" s="139" t="s">
        <v>42</v>
      </c>
      <c r="Y63" s="3"/>
    </row>
    <row r="64" spans="1:25" x14ac:dyDescent="0.2">
      <c r="A64" s="3" t="s">
        <v>260</v>
      </c>
      <c r="B64" s="140" t="s">
        <v>228</v>
      </c>
      <c r="C64" s="117">
        <v>181</v>
      </c>
      <c r="D64" s="118" t="s">
        <v>24</v>
      </c>
      <c r="E64" s="117">
        <v>3</v>
      </c>
      <c r="F64" s="118" t="s">
        <v>509</v>
      </c>
      <c r="G64" s="117">
        <v>11</v>
      </c>
      <c r="H64" s="118" t="s">
        <v>34</v>
      </c>
      <c r="I64" s="185"/>
      <c r="J64" s="186"/>
      <c r="K64" s="117">
        <v>0</v>
      </c>
      <c r="L64" s="118" t="s">
        <v>14</v>
      </c>
      <c r="M64" s="117">
        <v>14</v>
      </c>
      <c r="N64" s="118" t="s">
        <v>442</v>
      </c>
      <c r="O64" s="117">
        <v>105</v>
      </c>
      <c r="P64" s="118" t="s">
        <v>875</v>
      </c>
      <c r="Q64" s="185"/>
      <c r="R64" s="186"/>
      <c r="S64" s="117">
        <v>0</v>
      </c>
      <c r="T64" s="118" t="s">
        <v>14</v>
      </c>
      <c r="U64" s="138">
        <v>316</v>
      </c>
      <c r="V64" s="139" t="s">
        <v>38</v>
      </c>
      <c r="Y64" s="3"/>
    </row>
    <row r="65" spans="1:25" x14ac:dyDescent="0.2">
      <c r="A65" s="3" t="s">
        <v>260</v>
      </c>
      <c r="B65" s="140" t="s">
        <v>233</v>
      </c>
      <c r="C65" s="117">
        <v>144</v>
      </c>
      <c r="D65" s="118" t="s">
        <v>116</v>
      </c>
      <c r="E65" s="117">
        <v>6</v>
      </c>
      <c r="F65" s="118" t="s">
        <v>157</v>
      </c>
      <c r="G65" s="117">
        <v>11</v>
      </c>
      <c r="H65" s="118" t="s">
        <v>42</v>
      </c>
      <c r="I65" s="117">
        <v>49</v>
      </c>
      <c r="J65" s="118" t="s">
        <v>508</v>
      </c>
      <c r="K65" s="185"/>
      <c r="L65" s="186"/>
      <c r="M65" s="117">
        <v>14</v>
      </c>
      <c r="N65" s="118" t="s">
        <v>34</v>
      </c>
      <c r="O65" s="117">
        <v>163</v>
      </c>
      <c r="P65" s="118" t="s">
        <v>76</v>
      </c>
      <c r="Q65" s="117">
        <v>10</v>
      </c>
      <c r="R65" s="118" t="s">
        <v>55</v>
      </c>
      <c r="S65" s="117">
        <v>0</v>
      </c>
      <c r="T65" s="118" t="s">
        <v>14</v>
      </c>
      <c r="U65" s="138">
        <v>398</v>
      </c>
      <c r="V65" s="139" t="s">
        <v>92</v>
      </c>
      <c r="Y65" s="3"/>
    </row>
    <row r="66" spans="1:25" x14ac:dyDescent="0.2">
      <c r="A66" s="3" t="s">
        <v>260</v>
      </c>
      <c r="B66" s="140" t="s">
        <v>237</v>
      </c>
      <c r="C66" s="117">
        <v>117</v>
      </c>
      <c r="D66" s="118" t="s">
        <v>238</v>
      </c>
      <c r="E66" s="117">
        <v>0</v>
      </c>
      <c r="F66" s="118" t="s">
        <v>14</v>
      </c>
      <c r="G66" s="117">
        <v>8</v>
      </c>
      <c r="H66" s="118" t="s">
        <v>241</v>
      </c>
      <c r="I66" s="117">
        <v>0</v>
      </c>
      <c r="J66" s="118" t="s">
        <v>14</v>
      </c>
      <c r="K66" s="117">
        <v>59</v>
      </c>
      <c r="L66" s="118" t="s">
        <v>155</v>
      </c>
      <c r="M66" s="117">
        <v>15</v>
      </c>
      <c r="N66" s="118" t="s">
        <v>184</v>
      </c>
      <c r="O66" s="117">
        <v>107</v>
      </c>
      <c r="P66" s="118" t="s">
        <v>469</v>
      </c>
      <c r="Q66" s="185"/>
      <c r="R66" s="186"/>
      <c r="S66" s="117">
        <v>0</v>
      </c>
      <c r="T66" s="118" t="s">
        <v>14</v>
      </c>
      <c r="U66" s="138">
        <v>307</v>
      </c>
      <c r="V66" s="139" t="s">
        <v>42</v>
      </c>
      <c r="Y66" s="3"/>
    </row>
    <row r="67" spans="1:25" x14ac:dyDescent="0.2">
      <c r="A67" s="3" t="s">
        <v>260</v>
      </c>
      <c r="B67" s="140" t="s">
        <v>242</v>
      </c>
      <c r="C67" s="117">
        <v>133</v>
      </c>
      <c r="D67" s="118" t="s">
        <v>420</v>
      </c>
      <c r="E67" s="117">
        <v>10</v>
      </c>
      <c r="F67" s="118" t="s">
        <v>219</v>
      </c>
      <c r="G67" s="117">
        <v>102</v>
      </c>
      <c r="H67" s="118" t="s">
        <v>490</v>
      </c>
      <c r="I67" s="117">
        <v>17</v>
      </c>
      <c r="J67" s="118" t="s">
        <v>65</v>
      </c>
      <c r="K67" s="117">
        <v>10</v>
      </c>
      <c r="L67" s="118" t="s">
        <v>219</v>
      </c>
      <c r="M67" s="117">
        <v>8</v>
      </c>
      <c r="N67" s="118" t="s">
        <v>157</v>
      </c>
      <c r="O67" s="117">
        <v>255</v>
      </c>
      <c r="P67" s="118" t="s">
        <v>318</v>
      </c>
      <c r="Q67" s="117">
        <v>4</v>
      </c>
      <c r="R67" s="118" t="s">
        <v>543</v>
      </c>
      <c r="S67" s="117">
        <v>0</v>
      </c>
      <c r="T67" s="118" t="s">
        <v>14</v>
      </c>
      <c r="U67" s="138">
        <v>539</v>
      </c>
      <c r="V67" s="139" t="s">
        <v>184</v>
      </c>
      <c r="Y67" s="3"/>
    </row>
    <row r="68" spans="1:25" x14ac:dyDescent="0.2">
      <c r="A68" s="3" t="s">
        <v>260</v>
      </c>
      <c r="B68" s="140" t="s">
        <v>245</v>
      </c>
      <c r="C68" s="117">
        <v>112</v>
      </c>
      <c r="D68" s="118" t="s">
        <v>487</v>
      </c>
      <c r="E68" s="117">
        <v>20</v>
      </c>
      <c r="F68" s="118" t="s">
        <v>211</v>
      </c>
      <c r="G68" s="117">
        <v>48</v>
      </c>
      <c r="H68" s="118" t="s">
        <v>482</v>
      </c>
      <c r="I68" s="117">
        <v>23</v>
      </c>
      <c r="J68" s="118" t="s">
        <v>441</v>
      </c>
      <c r="K68" s="117">
        <v>9</v>
      </c>
      <c r="L68" s="118" t="s">
        <v>359</v>
      </c>
      <c r="M68" s="117">
        <v>5</v>
      </c>
      <c r="N68" s="118" t="s">
        <v>457</v>
      </c>
      <c r="O68" s="117">
        <v>74</v>
      </c>
      <c r="P68" s="118" t="s">
        <v>413</v>
      </c>
      <c r="Q68" s="117">
        <v>5</v>
      </c>
      <c r="R68" s="118" t="s">
        <v>457</v>
      </c>
      <c r="S68" s="117">
        <v>0</v>
      </c>
      <c r="T68" s="118" t="s">
        <v>14</v>
      </c>
      <c r="U68" s="138">
        <v>296</v>
      </c>
      <c r="V68" s="139" t="s">
        <v>263</v>
      </c>
      <c r="Y68" s="3"/>
    </row>
    <row r="69" spans="1:25" x14ac:dyDescent="0.2">
      <c r="A69" s="3" t="s">
        <v>260</v>
      </c>
      <c r="B69" s="140" t="s">
        <v>250</v>
      </c>
      <c r="C69" s="185"/>
      <c r="D69" s="186"/>
      <c r="E69" s="117">
        <v>0</v>
      </c>
      <c r="F69" s="118" t="s">
        <v>14</v>
      </c>
      <c r="G69" s="117">
        <v>0</v>
      </c>
      <c r="H69" s="118" t="s">
        <v>14</v>
      </c>
      <c r="I69" s="117">
        <v>3</v>
      </c>
      <c r="J69" s="118" t="s">
        <v>412</v>
      </c>
      <c r="K69" s="117">
        <v>0</v>
      </c>
      <c r="L69" s="118" t="s">
        <v>14</v>
      </c>
      <c r="M69" s="117">
        <v>0</v>
      </c>
      <c r="N69" s="118" t="s">
        <v>14</v>
      </c>
      <c r="O69" s="117">
        <v>8</v>
      </c>
      <c r="P69" s="118" t="s">
        <v>556</v>
      </c>
      <c r="Q69" s="117">
        <v>0</v>
      </c>
      <c r="R69" s="118" t="s">
        <v>14</v>
      </c>
      <c r="S69" s="117">
        <v>0</v>
      </c>
      <c r="T69" s="118" t="s">
        <v>14</v>
      </c>
      <c r="U69" s="138">
        <v>11</v>
      </c>
      <c r="V69" s="139" t="s">
        <v>452</v>
      </c>
      <c r="Y69" s="3"/>
    </row>
    <row r="70" spans="1:25" x14ac:dyDescent="0.2">
      <c r="A70" s="3" t="s">
        <v>260</v>
      </c>
      <c r="B70" s="140" t="s">
        <v>254</v>
      </c>
      <c r="C70" s="185"/>
      <c r="D70" s="186"/>
      <c r="E70" s="117">
        <v>0</v>
      </c>
      <c r="F70" s="118" t="s">
        <v>14</v>
      </c>
      <c r="G70" s="185"/>
      <c r="H70" s="186"/>
      <c r="I70" s="117">
        <v>7</v>
      </c>
      <c r="J70" s="118" t="s">
        <v>729</v>
      </c>
      <c r="K70" s="117">
        <v>0</v>
      </c>
      <c r="L70" s="118" t="s">
        <v>14</v>
      </c>
      <c r="M70" s="185"/>
      <c r="N70" s="186"/>
      <c r="O70" s="117">
        <v>11</v>
      </c>
      <c r="P70" s="118" t="s">
        <v>142</v>
      </c>
      <c r="Q70" s="117">
        <v>0</v>
      </c>
      <c r="R70" s="118" t="s">
        <v>14</v>
      </c>
      <c r="S70" s="117">
        <v>0</v>
      </c>
      <c r="T70" s="118" t="s">
        <v>14</v>
      </c>
      <c r="U70" s="138">
        <v>22</v>
      </c>
      <c r="V70" s="139" t="s">
        <v>492</v>
      </c>
      <c r="Y70" s="3"/>
    </row>
    <row r="71" spans="1:25" x14ac:dyDescent="0.2">
      <c r="A71" s="3" t="s">
        <v>260</v>
      </c>
      <c r="B71" s="140" t="s">
        <v>9</v>
      </c>
      <c r="C71" s="105">
        <f>SUBTOTAL(109,C39:C70)</f>
        <v>3940</v>
      </c>
      <c r="D71" s="95" t="str">
        <f>CONCATENATE("(",FIXED(_tbl15[[#This Row],[A &amp; E]]/_tbl15[[#This Row],[Total]]*100,1),")")</f>
        <v>(35.8)</v>
      </c>
      <c r="E71" s="106">
        <f>SUBTOTAL(109,E39:E70)</f>
        <v>731</v>
      </c>
      <c r="F71" s="3" t="str">
        <f>CONCATENATE("(",FIXED(_tbl15[[#This Row],[HDU (step-up/step-down unit)]]/_tbl15[[#This Row],[Total]]*100,1),")")</f>
        <v>(6.6)</v>
      </c>
      <c r="G71" s="105">
        <f>SUBTOTAL(109,G39:G70)</f>
        <v>1304</v>
      </c>
      <c r="H71" s="3" t="str">
        <f>CONCATENATE("(",FIXED(_tbl15[[#This Row],[ICU / PICU / NICU]]/_tbl15[[#This Row],[Total]]*100,1),")")</f>
        <v>(11.8)</v>
      </c>
      <c r="I71" s="106">
        <f>SUBTOTAL(109,I39:I70)</f>
        <v>399</v>
      </c>
      <c r="J71" s="3" t="str">
        <f>CONCATENATE("(",FIXED(_tbl15[[#This Row],[Other intermediate care area]]/_tbl15[[#This Row],[Total]]*100,1),")")</f>
        <v>(3.6)</v>
      </c>
      <c r="K71" s="105">
        <f>SUBTOTAL(109,K39:K70)</f>
        <v>145</v>
      </c>
      <c r="L71" s="3" t="str">
        <f>CONCATENATE("(",FIXED(_tbl15[[#This Row],[Recovery only]]/_tbl15[[#This Row],[Total]]*100,1),")")</f>
        <v>(1.3)</v>
      </c>
      <c r="M71" s="106">
        <f>SUBTOTAL(109,M39:M70)</f>
        <v>646</v>
      </c>
      <c r="N71" s="3" t="str">
        <f>CONCATENATE("(",FIXED(_tbl15[[#This Row],[Theatre and recovery]]/_tbl15[[#This Row],[Total]]*100,1),")")</f>
        <v>(5.9)</v>
      </c>
      <c r="O71" s="105">
        <f>SUBTOTAL(109,O39:O70)</f>
        <v>3638</v>
      </c>
      <c r="P71" s="3" t="str">
        <f>CONCATENATE("(",FIXED(_tbl15[[#This Row],[Ward]]/_tbl15[[#This Row],[Total]]*100,1),")")</f>
        <v>(33.0)</v>
      </c>
      <c r="Q71" s="106">
        <f>SUBTOTAL(109,Q39:Q70)</f>
        <v>68</v>
      </c>
      <c r="R71" s="3" t="str">
        <f>CONCATENATE("(",FIXED(_tbl15[[#This Row],[X-ray / endoscopy / CT scanner]]/_tbl15[[#This Row],[Total]]*100,1),")")</f>
        <v>(0.6)</v>
      </c>
      <c r="S71" s="105">
        <f>SUBTOTAL(109,S39:S70)</f>
        <v>93</v>
      </c>
      <c r="T71" s="3" t="str">
        <f>CONCATENATE("(",FIXED(_tbl15[[#This Row],[Unknown]]/_tbl15[[#This Row],[Total]]*100,1),")")</f>
        <v>(0.8)</v>
      </c>
      <c r="U71" s="143">
        <f>SUBTOTAL(109,U39:U70)</f>
        <v>11013</v>
      </c>
      <c r="V71" s="3" t="str">
        <f>CONCATENATE("(",FIXED(_tbl15[[#This Row],[Total]]/$U$105*100,1),")")</f>
        <v>(33.3)</v>
      </c>
      <c r="Y71" s="3"/>
    </row>
    <row r="72" spans="1:25" x14ac:dyDescent="0.2">
      <c r="A72" s="3" t="s">
        <v>343</v>
      </c>
      <c r="B72" s="140" t="s">
        <v>109</v>
      </c>
      <c r="C72" s="117">
        <v>186</v>
      </c>
      <c r="D72" s="118" t="s">
        <v>70</v>
      </c>
      <c r="E72" s="117">
        <v>5</v>
      </c>
      <c r="F72" s="118" t="s">
        <v>439</v>
      </c>
      <c r="G72" s="117">
        <v>53</v>
      </c>
      <c r="H72" s="118" t="s">
        <v>508</v>
      </c>
      <c r="I72" s="185"/>
      <c r="J72" s="186"/>
      <c r="K72" s="185"/>
      <c r="L72" s="186"/>
      <c r="M72" s="117">
        <v>27</v>
      </c>
      <c r="N72" s="118" t="s">
        <v>431</v>
      </c>
      <c r="O72" s="117">
        <v>150</v>
      </c>
      <c r="P72" s="118" t="s">
        <v>469</v>
      </c>
      <c r="Q72" s="185"/>
      <c r="R72" s="186"/>
      <c r="S72" s="117">
        <v>5</v>
      </c>
      <c r="T72" s="118" t="s">
        <v>439</v>
      </c>
      <c r="U72" s="138">
        <v>430</v>
      </c>
      <c r="V72" s="139" t="s">
        <v>135</v>
      </c>
      <c r="Y72" s="3"/>
    </row>
    <row r="73" spans="1:25" x14ac:dyDescent="0.2">
      <c r="A73" s="3" t="s">
        <v>343</v>
      </c>
      <c r="B73" s="140" t="s">
        <v>115</v>
      </c>
      <c r="C73" s="117">
        <v>92</v>
      </c>
      <c r="D73" s="118" t="s">
        <v>295</v>
      </c>
      <c r="E73" s="117">
        <v>24</v>
      </c>
      <c r="F73" s="118" t="s">
        <v>83</v>
      </c>
      <c r="G73" s="117">
        <v>19</v>
      </c>
      <c r="H73" s="118" t="s">
        <v>633</v>
      </c>
      <c r="I73" s="117">
        <v>6</v>
      </c>
      <c r="J73" s="118" t="s">
        <v>462</v>
      </c>
      <c r="K73" s="117">
        <v>4</v>
      </c>
      <c r="L73" s="118" t="s">
        <v>439</v>
      </c>
      <c r="M73" s="117">
        <v>38</v>
      </c>
      <c r="N73" s="118" t="s">
        <v>625</v>
      </c>
      <c r="O73" s="117">
        <v>149</v>
      </c>
      <c r="P73" s="118" t="s">
        <v>584</v>
      </c>
      <c r="Q73" s="117">
        <v>3</v>
      </c>
      <c r="R73" s="118" t="s">
        <v>509</v>
      </c>
      <c r="S73" s="117">
        <v>0</v>
      </c>
      <c r="T73" s="118" t="s">
        <v>14</v>
      </c>
      <c r="U73" s="138">
        <v>335</v>
      </c>
      <c r="V73" s="139" t="s">
        <v>38</v>
      </c>
      <c r="Y73" s="3"/>
    </row>
    <row r="74" spans="1:25" x14ac:dyDescent="0.2">
      <c r="A74" s="3" t="s">
        <v>343</v>
      </c>
      <c r="B74" s="140" t="s">
        <v>120</v>
      </c>
      <c r="C74" s="117">
        <v>328</v>
      </c>
      <c r="D74" s="118" t="s">
        <v>429</v>
      </c>
      <c r="E74" s="117">
        <v>21</v>
      </c>
      <c r="F74" s="118" t="s">
        <v>65</v>
      </c>
      <c r="G74" s="117">
        <v>21</v>
      </c>
      <c r="H74" s="118" t="s">
        <v>65</v>
      </c>
      <c r="I74" s="117">
        <v>6</v>
      </c>
      <c r="J74" s="118" t="s">
        <v>509</v>
      </c>
      <c r="K74" s="185"/>
      <c r="L74" s="186"/>
      <c r="M74" s="117">
        <v>17</v>
      </c>
      <c r="N74" s="118" t="s">
        <v>241</v>
      </c>
      <c r="O74" s="117">
        <v>268</v>
      </c>
      <c r="P74" s="118" t="s">
        <v>646</v>
      </c>
      <c r="Q74" s="185"/>
      <c r="R74" s="186"/>
      <c r="S74" s="117">
        <v>0</v>
      </c>
      <c r="T74" s="118" t="s">
        <v>14</v>
      </c>
      <c r="U74" s="138">
        <v>665</v>
      </c>
      <c r="V74" s="139" t="s">
        <v>530</v>
      </c>
      <c r="Y74" s="3"/>
    </row>
    <row r="75" spans="1:25" x14ac:dyDescent="0.2">
      <c r="A75" s="3" t="s">
        <v>343</v>
      </c>
      <c r="B75" s="140" t="s">
        <v>125</v>
      </c>
      <c r="C75" s="117">
        <v>162</v>
      </c>
      <c r="D75" s="118" t="s">
        <v>411</v>
      </c>
      <c r="E75" s="117">
        <v>24</v>
      </c>
      <c r="F75" s="118" t="s">
        <v>89</v>
      </c>
      <c r="G75" s="117">
        <v>148</v>
      </c>
      <c r="H75" s="118" t="s">
        <v>355</v>
      </c>
      <c r="I75" s="117">
        <v>3</v>
      </c>
      <c r="J75" s="118" t="s">
        <v>340</v>
      </c>
      <c r="K75" s="117">
        <v>3</v>
      </c>
      <c r="L75" s="118" t="s">
        <v>340</v>
      </c>
      <c r="M75" s="117">
        <v>51</v>
      </c>
      <c r="N75" s="118" t="s">
        <v>598</v>
      </c>
      <c r="O75" s="117">
        <v>163</v>
      </c>
      <c r="P75" s="118" t="s">
        <v>506</v>
      </c>
      <c r="Q75" s="185"/>
      <c r="R75" s="186"/>
      <c r="S75" s="185"/>
      <c r="T75" s="186"/>
      <c r="U75" s="138">
        <v>557</v>
      </c>
      <c r="V75" s="139" t="s">
        <v>184</v>
      </c>
      <c r="Y75" s="3"/>
    </row>
    <row r="76" spans="1:25" x14ac:dyDescent="0.2">
      <c r="A76" s="3" t="s">
        <v>343</v>
      </c>
      <c r="B76" s="140" t="s">
        <v>131</v>
      </c>
      <c r="C76" s="117">
        <v>17</v>
      </c>
      <c r="D76" s="118" t="s">
        <v>133</v>
      </c>
      <c r="E76" s="117">
        <v>48</v>
      </c>
      <c r="F76" s="118" t="s">
        <v>149</v>
      </c>
      <c r="G76" s="117">
        <v>87</v>
      </c>
      <c r="H76" s="118" t="s">
        <v>534</v>
      </c>
      <c r="I76" s="117">
        <v>0</v>
      </c>
      <c r="J76" s="118" t="s">
        <v>14</v>
      </c>
      <c r="K76" s="117">
        <v>0</v>
      </c>
      <c r="L76" s="118" t="s">
        <v>14</v>
      </c>
      <c r="M76" s="117">
        <v>7</v>
      </c>
      <c r="N76" s="118" t="s">
        <v>135</v>
      </c>
      <c r="O76" s="117">
        <v>23</v>
      </c>
      <c r="P76" s="118" t="s">
        <v>128</v>
      </c>
      <c r="Q76" s="117">
        <v>0</v>
      </c>
      <c r="R76" s="118" t="s">
        <v>14</v>
      </c>
      <c r="S76" s="117">
        <v>0</v>
      </c>
      <c r="T76" s="118" t="s">
        <v>14</v>
      </c>
      <c r="U76" s="138">
        <v>182</v>
      </c>
      <c r="V76" s="139" t="s">
        <v>207</v>
      </c>
      <c r="Y76" s="3"/>
    </row>
    <row r="77" spans="1:25" x14ac:dyDescent="0.2">
      <c r="A77" s="3" t="s">
        <v>343</v>
      </c>
      <c r="B77" s="140" t="s">
        <v>136</v>
      </c>
      <c r="C77" s="117">
        <v>187</v>
      </c>
      <c r="D77" s="118" t="s">
        <v>486</v>
      </c>
      <c r="E77" s="117">
        <v>72</v>
      </c>
      <c r="F77" s="118" t="s">
        <v>156</v>
      </c>
      <c r="G77" s="117">
        <v>64</v>
      </c>
      <c r="H77" s="118" t="s">
        <v>635</v>
      </c>
      <c r="I77" s="117">
        <v>3</v>
      </c>
      <c r="J77" s="118" t="s">
        <v>340</v>
      </c>
      <c r="K77" s="117">
        <v>0</v>
      </c>
      <c r="L77" s="118" t="s">
        <v>14</v>
      </c>
      <c r="M77" s="117">
        <v>120</v>
      </c>
      <c r="N77" s="118" t="s">
        <v>325</v>
      </c>
      <c r="O77" s="117">
        <v>130</v>
      </c>
      <c r="P77" s="118" t="s">
        <v>262</v>
      </c>
      <c r="Q77" s="185"/>
      <c r="R77" s="186"/>
      <c r="S77" s="117">
        <v>25</v>
      </c>
      <c r="T77" s="118" t="s">
        <v>327</v>
      </c>
      <c r="U77" s="138">
        <v>602</v>
      </c>
      <c r="V77" s="139" t="s">
        <v>87</v>
      </c>
      <c r="Y77" s="3"/>
    </row>
    <row r="78" spans="1:25" x14ac:dyDescent="0.2">
      <c r="A78" s="3" t="s">
        <v>343</v>
      </c>
      <c r="B78" s="140" t="s">
        <v>143</v>
      </c>
      <c r="C78" s="117">
        <v>179</v>
      </c>
      <c r="D78" s="118" t="s">
        <v>743</v>
      </c>
      <c r="E78" s="117">
        <v>6</v>
      </c>
      <c r="F78" s="118" t="s">
        <v>462</v>
      </c>
      <c r="G78" s="117">
        <v>15</v>
      </c>
      <c r="H78" s="118" t="s">
        <v>236</v>
      </c>
      <c r="I78" s="185"/>
      <c r="J78" s="186"/>
      <c r="K78" s="185"/>
      <c r="L78" s="186"/>
      <c r="M78" s="117">
        <v>13</v>
      </c>
      <c r="N78" s="118" t="s">
        <v>422</v>
      </c>
      <c r="O78" s="117">
        <v>120</v>
      </c>
      <c r="P78" s="118" t="s">
        <v>356</v>
      </c>
      <c r="Q78" s="185"/>
      <c r="R78" s="186"/>
      <c r="S78" s="117">
        <v>0</v>
      </c>
      <c r="T78" s="118" t="s">
        <v>14</v>
      </c>
      <c r="U78" s="138">
        <v>337</v>
      </c>
      <c r="V78" s="139" t="s">
        <v>359</v>
      </c>
      <c r="Y78" s="3"/>
    </row>
    <row r="79" spans="1:25" x14ac:dyDescent="0.2">
      <c r="A79" s="3" t="s">
        <v>343</v>
      </c>
      <c r="B79" s="140" t="s">
        <v>147</v>
      </c>
      <c r="C79" s="117">
        <v>94</v>
      </c>
      <c r="D79" s="118" t="s">
        <v>344</v>
      </c>
      <c r="E79" s="117">
        <v>51</v>
      </c>
      <c r="F79" s="118" t="s">
        <v>326</v>
      </c>
      <c r="G79" s="117">
        <v>10</v>
      </c>
      <c r="H79" s="118" t="s">
        <v>34</v>
      </c>
      <c r="I79" s="117">
        <v>0</v>
      </c>
      <c r="J79" s="118" t="s">
        <v>14</v>
      </c>
      <c r="K79" s="117">
        <v>0</v>
      </c>
      <c r="L79" s="118" t="s">
        <v>14</v>
      </c>
      <c r="M79" s="117">
        <v>32</v>
      </c>
      <c r="N79" s="118" t="s">
        <v>139</v>
      </c>
      <c r="O79" s="117">
        <v>99</v>
      </c>
      <c r="P79" s="118" t="s">
        <v>306</v>
      </c>
      <c r="Q79" s="117">
        <v>0</v>
      </c>
      <c r="R79" s="118" t="s">
        <v>14</v>
      </c>
      <c r="S79" s="117">
        <v>0</v>
      </c>
      <c r="T79" s="118" t="s">
        <v>14</v>
      </c>
      <c r="U79" s="138">
        <v>286</v>
      </c>
      <c r="V79" s="139" t="s">
        <v>55</v>
      </c>
      <c r="Y79" s="3"/>
    </row>
    <row r="80" spans="1:25" x14ac:dyDescent="0.2">
      <c r="A80" s="3" t="s">
        <v>343</v>
      </c>
      <c r="B80" s="140" t="s">
        <v>152</v>
      </c>
      <c r="C80" s="117">
        <v>9</v>
      </c>
      <c r="D80" s="118" t="s">
        <v>314</v>
      </c>
      <c r="E80" s="117">
        <v>21</v>
      </c>
      <c r="F80" s="118" t="s">
        <v>167</v>
      </c>
      <c r="G80" s="117">
        <v>11</v>
      </c>
      <c r="H80" s="118" t="s">
        <v>430</v>
      </c>
      <c r="I80" s="185"/>
      <c r="J80" s="186"/>
      <c r="K80" s="185"/>
      <c r="L80" s="186"/>
      <c r="M80" s="117">
        <v>3</v>
      </c>
      <c r="N80" s="118" t="s">
        <v>130</v>
      </c>
      <c r="O80" s="117">
        <v>14</v>
      </c>
      <c r="P80" s="118" t="s">
        <v>174</v>
      </c>
      <c r="Q80" s="185"/>
      <c r="R80" s="186"/>
      <c r="S80" s="117">
        <v>0</v>
      </c>
      <c r="T80" s="118" t="s">
        <v>14</v>
      </c>
      <c r="U80" s="138">
        <v>63</v>
      </c>
      <c r="V80" s="139" t="s">
        <v>632</v>
      </c>
      <c r="Y80" s="3"/>
    </row>
    <row r="81" spans="1:25" x14ac:dyDescent="0.2">
      <c r="A81" s="3" t="s">
        <v>343</v>
      </c>
      <c r="B81" s="140" t="s">
        <v>158</v>
      </c>
      <c r="C81" s="117">
        <v>178</v>
      </c>
      <c r="D81" s="118" t="s">
        <v>318</v>
      </c>
      <c r="E81" s="117">
        <v>0</v>
      </c>
      <c r="F81" s="118" t="s">
        <v>14</v>
      </c>
      <c r="G81" s="117">
        <v>21</v>
      </c>
      <c r="H81" s="118" t="s">
        <v>270</v>
      </c>
      <c r="I81" s="185"/>
      <c r="J81" s="186"/>
      <c r="K81" s="185"/>
      <c r="L81" s="186"/>
      <c r="M81" s="117">
        <v>59</v>
      </c>
      <c r="N81" s="118" t="s">
        <v>389</v>
      </c>
      <c r="O81" s="117">
        <v>112</v>
      </c>
      <c r="P81" s="118" t="s">
        <v>378</v>
      </c>
      <c r="Q81" s="117">
        <v>3</v>
      </c>
      <c r="R81" s="118" t="s">
        <v>554</v>
      </c>
      <c r="S81" s="117">
        <v>0</v>
      </c>
      <c r="T81" s="118" t="s">
        <v>14</v>
      </c>
      <c r="U81" s="138">
        <v>376</v>
      </c>
      <c r="V81" s="139" t="s">
        <v>97</v>
      </c>
      <c r="Y81" s="3"/>
    </row>
    <row r="82" spans="1:25" x14ac:dyDescent="0.2">
      <c r="A82" s="3" t="s">
        <v>343</v>
      </c>
      <c r="B82" s="140" t="s">
        <v>162</v>
      </c>
      <c r="C82" s="117">
        <v>120</v>
      </c>
      <c r="D82" s="118" t="s">
        <v>524</v>
      </c>
      <c r="E82" s="117">
        <v>43</v>
      </c>
      <c r="F82" s="118" t="s">
        <v>474</v>
      </c>
      <c r="G82" s="117">
        <v>4</v>
      </c>
      <c r="H82" s="118" t="s">
        <v>157</v>
      </c>
      <c r="I82" s="117">
        <v>39</v>
      </c>
      <c r="J82" s="118" t="s">
        <v>249</v>
      </c>
      <c r="K82" s="117">
        <v>0</v>
      </c>
      <c r="L82" s="118" t="s">
        <v>14</v>
      </c>
      <c r="M82" s="117">
        <v>3</v>
      </c>
      <c r="N82" s="118" t="s">
        <v>395</v>
      </c>
      <c r="O82" s="117">
        <v>59</v>
      </c>
      <c r="P82" s="118" t="s">
        <v>205</v>
      </c>
      <c r="Q82" s="117">
        <v>0</v>
      </c>
      <c r="R82" s="118" t="s">
        <v>14</v>
      </c>
      <c r="S82" s="185"/>
      <c r="T82" s="186"/>
      <c r="U82" s="138">
        <v>270</v>
      </c>
      <c r="V82" s="139" t="s">
        <v>46</v>
      </c>
      <c r="Y82" s="3"/>
    </row>
    <row r="83" spans="1:25" x14ac:dyDescent="0.2">
      <c r="A83" s="3" t="s">
        <v>343</v>
      </c>
      <c r="B83" s="140" t="s">
        <v>166</v>
      </c>
      <c r="C83" s="117">
        <v>182</v>
      </c>
      <c r="D83" s="118" t="s">
        <v>809</v>
      </c>
      <c r="E83" s="117">
        <v>10</v>
      </c>
      <c r="F83" s="118" t="s">
        <v>241</v>
      </c>
      <c r="G83" s="117">
        <v>8</v>
      </c>
      <c r="H83" s="118" t="s">
        <v>385</v>
      </c>
      <c r="I83" s="117">
        <v>9</v>
      </c>
      <c r="J83" s="118" t="s">
        <v>427</v>
      </c>
      <c r="K83" s="185"/>
      <c r="L83" s="186"/>
      <c r="M83" s="117">
        <v>9</v>
      </c>
      <c r="N83" s="118" t="s">
        <v>427</v>
      </c>
      <c r="O83" s="117">
        <v>164</v>
      </c>
      <c r="P83" s="118" t="s">
        <v>94</v>
      </c>
      <c r="Q83" s="117">
        <v>3</v>
      </c>
      <c r="R83" s="118" t="s">
        <v>554</v>
      </c>
      <c r="S83" s="117">
        <v>0</v>
      </c>
      <c r="T83" s="118" t="s">
        <v>14</v>
      </c>
      <c r="U83" s="138">
        <v>386</v>
      </c>
      <c r="V83" s="139" t="s">
        <v>425</v>
      </c>
      <c r="Y83" s="3"/>
    </row>
    <row r="84" spans="1:25" x14ac:dyDescent="0.2">
      <c r="A84" s="3" t="s">
        <v>343</v>
      </c>
      <c r="B84" s="140" t="s">
        <v>170</v>
      </c>
      <c r="C84" s="117">
        <v>215</v>
      </c>
      <c r="D84" s="118" t="s">
        <v>814</v>
      </c>
      <c r="E84" s="117">
        <v>20</v>
      </c>
      <c r="F84" s="118" t="s">
        <v>626</v>
      </c>
      <c r="G84" s="117">
        <v>16</v>
      </c>
      <c r="H84" s="118" t="s">
        <v>327</v>
      </c>
      <c r="I84" s="185"/>
      <c r="J84" s="186"/>
      <c r="K84" s="117">
        <v>0</v>
      </c>
      <c r="L84" s="118" t="s">
        <v>14</v>
      </c>
      <c r="M84" s="117">
        <v>40</v>
      </c>
      <c r="N84" s="118" t="s">
        <v>640</v>
      </c>
      <c r="O84" s="117">
        <v>92</v>
      </c>
      <c r="P84" s="118" t="s">
        <v>416</v>
      </c>
      <c r="Q84" s="185"/>
      <c r="R84" s="186"/>
      <c r="S84" s="117">
        <v>0</v>
      </c>
      <c r="T84" s="118" t="s">
        <v>14</v>
      </c>
      <c r="U84" s="138">
        <v>385</v>
      </c>
      <c r="V84" s="139" t="s">
        <v>425</v>
      </c>
      <c r="Y84" s="3"/>
    </row>
    <row r="85" spans="1:25" x14ac:dyDescent="0.2">
      <c r="A85" s="3" t="s">
        <v>343</v>
      </c>
      <c r="B85" s="140" t="s">
        <v>176</v>
      </c>
      <c r="C85" s="117">
        <v>9</v>
      </c>
      <c r="D85" s="118" t="s">
        <v>422</v>
      </c>
      <c r="E85" s="117">
        <v>10</v>
      </c>
      <c r="F85" s="118" t="s">
        <v>442</v>
      </c>
      <c r="G85" s="117">
        <v>54</v>
      </c>
      <c r="H85" s="118" t="s">
        <v>419</v>
      </c>
      <c r="I85" s="117">
        <v>95</v>
      </c>
      <c r="J85" s="118" t="s">
        <v>86</v>
      </c>
      <c r="K85" s="117">
        <v>0</v>
      </c>
      <c r="L85" s="118" t="s">
        <v>14</v>
      </c>
      <c r="M85" s="185"/>
      <c r="N85" s="186"/>
      <c r="O85" s="117">
        <v>55</v>
      </c>
      <c r="P85" s="118" t="s">
        <v>484</v>
      </c>
      <c r="Q85" s="117">
        <v>3</v>
      </c>
      <c r="R85" s="118" t="s">
        <v>336</v>
      </c>
      <c r="S85" s="117">
        <v>0</v>
      </c>
      <c r="T85" s="118" t="s">
        <v>14</v>
      </c>
      <c r="U85" s="138">
        <v>228</v>
      </c>
      <c r="V85" s="139" t="s">
        <v>232</v>
      </c>
      <c r="Y85" s="3"/>
    </row>
    <row r="86" spans="1:25" x14ac:dyDescent="0.2">
      <c r="A86" s="3" t="s">
        <v>343</v>
      </c>
      <c r="B86" s="140" t="s">
        <v>180</v>
      </c>
      <c r="C86" s="117">
        <v>115</v>
      </c>
      <c r="D86" s="118" t="s">
        <v>160</v>
      </c>
      <c r="E86" s="117">
        <v>92</v>
      </c>
      <c r="F86" s="118" t="s">
        <v>188</v>
      </c>
      <c r="G86" s="117">
        <v>104</v>
      </c>
      <c r="H86" s="118" t="s">
        <v>393</v>
      </c>
      <c r="I86" s="117">
        <v>0</v>
      </c>
      <c r="J86" s="118" t="s">
        <v>14</v>
      </c>
      <c r="K86" s="117">
        <v>0</v>
      </c>
      <c r="L86" s="118" t="s">
        <v>14</v>
      </c>
      <c r="M86" s="117">
        <v>8</v>
      </c>
      <c r="N86" s="118" t="s">
        <v>457</v>
      </c>
      <c r="O86" s="117">
        <v>152</v>
      </c>
      <c r="P86" s="118" t="s">
        <v>652</v>
      </c>
      <c r="Q86" s="185"/>
      <c r="R86" s="186"/>
      <c r="S86" s="117">
        <v>0</v>
      </c>
      <c r="T86" s="118" t="s">
        <v>14</v>
      </c>
      <c r="U86" s="138">
        <v>473</v>
      </c>
      <c r="V86" s="139" t="s">
        <v>327</v>
      </c>
      <c r="Y86" s="3"/>
    </row>
    <row r="87" spans="1:25" x14ac:dyDescent="0.2">
      <c r="A87" s="3" t="s">
        <v>343</v>
      </c>
      <c r="B87" s="140" t="s">
        <v>185</v>
      </c>
      <c r="C87" s="117">
        <v>214</v>
      </c>
      <c r="D87" s="118" t="s">
        <v>593</v>
      </c>
      <c r="E87" s="117">
        <v>29</v>
      </c>
      <c r="F87" s="118" t="s">
        <v>382</v>
      </c>
      <c r="G87" s="117">
        <v>9</v>
      </c>
      <c r="H87" s="118" t="s">
        <v>232</v>
      </c>
      <c r="I87" s="117">
        <v>26</v>
      </c>
      <c r="J87" s="118" t="s">
        <v>414</v>
      </c>
      <c r="K87" s="117">
        <v>0</v>
      </c>
      <c r="L87" s="118" t="s">
        <v>14</v>
      </c>
      <c r="M87" s="117">
        <v>33</v>
      </c>
      <c r="N87" s="118" t="s">
        <v>627</v>
      </c>
      <c r="O87" s="117">
        <v>136</v>
      </c>
      <c r="P87" s="118" t="s">
        <v>476</v>
      </c>
      <c r="Q87" s="117">
        <v>4</v>
      </c>
      <c r="R87" s="118" t="s">
        <v>509</v>
      </c>
      <c r="S87" s="117">
        <v>0</v>
      </c>
      <c r="T87" s="118" t="s">
        <v>14</v>
      </c>
      <c r="U87" s="138">
        <v>451</v>
      </c>
      <c r="V87" s="139" t="s">
        <v>30</v>
      </c>
      <c r="Y87" s="3"/>
    </row>
    <row r="88" spans="1:25" x14ac:dyDescent="0.2">
      <c r="A88" s="3" t="s">
        <v>343</v>
      </c>
      <c r="B88" s="140" t="s">
        <v>190</v>
      </c>
      <c r="C88" s="117">
        <v>122</v>
      </c>
      <c r="D88" s="118" t="s">
        <v>247</v>
      </c>
      <c r="E88" s="117">
        <v>103</v>
      </c>
      <c r="F88" s="118" t="s">
        <v>380</v>
      </c>
      <c r="G88" s="117">
        <v>87</v>
      </c>
      <c r="H88" s="118" t="s">
        <v>496</v>
      </c>
      <c r="I88" s="117">
        <v>8</v>
      </c>
      <c r="J88" s="118" t="s">
        <v>457</v>
      </c>
      <c r="K88" s="117">
        <v>0</v>
      </c>
      <c r="L88" s="118" t="s">
        <v>14</v>
      </c>
      <c r="M88" s="117">
        <v>50</v>
      </c>
      <c r="N88" s="118" t="s">
        <v>640</v>
      </c>
      <c r="O88" s="117">
        <v>107</v>
      </c>
      <c r="P88" s="118" t="s">
        <v>174</v>
      </c>
      <c r="Q88" s="117">
        <v>4</v>
      </c>
      <c r="R88" s="118" t="s">
        <v>554</v>
      </c>
      <c r="S88" s="117">
        <v>0</v>
      </c>
      <c r="T88" s="118" t="s">
        <v>14</v>
      </c>
      <c r="U88" s="138">
        <v>481</v>
      </c>
      <c r="V88" s="139" t="s">
        <v>327</v>
      </c>
      <c r="Y88" s="3"/>
    </row>
    <row r="89" spans="1:25" x14ac:dyDescent="0.2">
      <c r="A89" s="3" t="s">
        <v>343</v>
      </c>
      <c r="B89" s="140" t="s">
        <v>194</v>
      </c>
      <c r="C89" s="117">
        <v>84</v>
      </c>
      <c r="D89" s="118" t="s">
        <v>267</v>
      </c>
      <c r="E89" s="185"/>
      <c r="F89" s="186"/>
      <c r="G89" s="185"/>
      <c r="H89" s="186"/>
      <c r="I89" s="117">
        <v>77</v>
      </c>
      <c r="J89" s="118" t="s">
        <v>144</v>
      </c>
      <c r="K89" s="117">
        <v>0</v>
      </c>
      <c r="L89" s="118" t="s">
        <v>14</v>
      </c>
      <c r="M89" s="117">
        <v>9</v>
      </c>
      <c r="N89" s="118" t="s">
        <v>65</v>
      </c>
      <c r="O89" s="117">
        <v>111</v>
      </c>
      <c r="P89" s="118" t="s">
        <v>653</v>
      </c>
      <c r="Q89" s="117">
        <v>0</v>
      </c>
      <c r="R89" s="118" t="s">
        <v>14</v>
      </c>
      <c r="S89" s="117">
        <v>0</v>
      </c>
      <c r="T89" s="118" t="s">
        <v>14</v>
      </c>
      <c r="U89" s="138">
        <v>283</v>
      </c>
      <c r="V89" s="139" t="s">
        <v>55</v>
      </c>
      <c r="Y89" s="3"/>
    </row>
    <row r="90" spans="1:25" x14ac:dyDescent="0.2">
      <c r="A90" s="3" t="s">
        <v>343</v>
      </c>
      <c r="B90" s="140" t="s">
        <v>198</v>
      </c>
      <c r="C90" s="117">
        <v>179</v>
      </c>
      <c r="D90" s="118" t="s">
        <v>528</v>
      </c>
      <c r="E90" s="117">
        <v>9</v>
      </c>
      <c r="F90" s="118" t="s">
        <v>263</v>
      </c>
      <c r="G90" s="117">
        <v>8</v>
      </c>
      <c r="H90" s="118" t="s">
        <v>46</v>
      </c>
      <c r="I90" s="117">
        <v>0</v>
      </c>
      <c r="J90" s="118" t="s">
        <v>14</v>
      </c>
      <c r="K90" s="117">
        <v>36</v>
      </c>
      <c r="L90" s="118" t="s">
        <v>19</v>
      </c>
      <c r="M90" s="117">
        <v>3</v>
      </c>
      <c r="N90" s="118" t="s">
        <v>509</v>
      </c>
      <c r="O90" s="117">
        <v>98</v>
      </c>
      <c r="P90" s="118" t="s">
        <v>456</v>
      </c>
      <c r="Q90" s="117">
        <v>0</v>
      </c>
      <c r="R90" s="118" t="s">
        <v>14</v>
      </c>
      <c r="S90" s="117">
        <v>0</v>
      </c>
      <c r="T90" s="118" t="s">
        <v>14</v>
      </c>
      <c r="U90" s="138">
        <v>333</v>
      </c>
      <c r="V90" s="139" t="s">
        <v>38</v>
      </c>
      <c r="Y90" s="3"/>
    </row>
    <row r="91" spans="1:25" x14ac:dyDescent="0.2">
      <c r="A91" s="3" t="s">
        <v>343</v>
      </c>
      <c r="B91" s="140" t="s">
        <v>202</v>
      </c>
      <c r="C91" s="117">
        <v>190</v>
      </c>
      <c r="D91" s="118" t="s">
        <v>21</v>
      </c>
      <c r="E91" s="117">
        <v>12</v>
      </c>
      <c r="F91" s="118" t="s">
        <v>92</v>
      </c>
      <c r="G91" s="117">
        <v>7</v>
      </c>
      <c r="H91" s="118" t="s">
        <v>385</v>
      </c>
      <c r="I91" s="117">
        <v>3</v>
      </c>
      <c r="J91" s="118" t="s">
        <v>509</v>
      </c>
      <c r="K91" s="117">
        <v>9</v>
      </c>
      <c r="L91" s="118" t="s">
        <v>263</v>
      </c>
      <c r="M91" s="117">
        <v>18</v>
      </c>
      <c r="N91" s="118" t="s">
        <v>141</v>
      </c>
      <c r="O91" s="117">
        <v>97</v>
      </c>
      <c r="P91" s="118" t="s">
        <v>239</v>
      </c>
      <c r="Q91" s="117">
        <v>0</v>
      </c>
      <c r="R91" s="118" t="s">
        <v>14</v>
      </c>
      <c r="S91" s="117">
        <v>0</v>
      </c>
      <c r="T91" s="118" t="s">
        <v>14</v>
      </c>
      <c r="U91" s="138">
        <v>336</v>
      </c>
      <c r="V91" s="139" t="s">
        <v>359</v>
      </c>
      <c r="Y91" s="3"/>
    </row>
    <row r="92" spans="1:25" x14ac:dyDescent="0.2">
      <c r="A92" s="3" t="s">
        <v>343</v>
      </c>
      <c r="B92" s="140" t="s">
        <v>208</v>
      </c>
      <c r="C92" s="117">
        <v>176</v>
      </c>
      <c r="D92" s="118" t="s">
        <v>417</v>
      </c>
      <c r="E92" s="117">
        <v>18</v>
      </c>
      <c r="F92" s="118" t="s">
        <v>263</v>
      </c>
      <c r="G92" s="117">
        <v>78</v>
      </c>
      <c r="H92" s="118" t="s">
        <v>297</v>
      </c>
      <c r="I92" s="117">
        <v>0</v>
      </c>
      <c r="J92" s="118" t="s">
        <v>14</v>
      </c>
      <c r="K92" s="117">
        <v>0</v>
      </c>
      <c r="L92" s="118" t="s">
        <v>14</v>
      </c>
      <c r="M92" s="117">
        <v>21</v>
      </c>
      <c r="N92" s="118" t="s">
        <v>65</v>
      </c>
      <c r="O92" s="117">
        <v>276</v>
      </c>
      <c r="P92" s="118" t="s">
        <v>45</v>
      </c>
      <c r="Q92" s="185"/>
      <c r="R92" s="186"/>
      <c r="S92" s="117">
        <v>85</v>
      </c>
      <c r="T92" s="118" t="s">
        <v>381</v>
      </c>
      <c r="U92" s="138">
        <v>655</v>
      </c>
      <c r="V92" s="139" t="s">
        <v>414</v>
      </c>
      <c r="Y92" s="3"/>
    </row>
    <row r="93" spans="1:25" x14ac:dyDescent="0.2">
      <c r="A93" s="3" t="s">
        <v>343</v>
      </c>
      <c r="B93" s="140" t="s">
        <v>212</v>
      </c>
      <c r="C93" s="117">
        <v>128</v>
      </c>
      <c r="D93" s="118" t="s">
        <v>252</v>
      </c>
      <c r="E93" s="117">
        <v>78</v>
      </c>
      <c r="F93" s="118" t="s">
        <v>357</v>
      </c>
      <c r="G93" s="117">
        <v>113</v>
      </c>
      <c r="H93" s="118" t="s">
        <v>275</v>
      </c>
      <c r="I93" s="117">
        <v>0</v>
      </c>
      <c r="J93" s="118" t="s">
        <v>14</v>
      </c>
      <c r="K93" s="185"/>
      <c r="L93" s="186"/>
      <c r="M93" s="117">
        <v>29</v>
      </c>
      <c r="N93" s="118" t="s">
        <v>418</v>
      </c>
      <c r="O93" s="117">
        <v>68</v>
      </c>
      <c r="P93" s="118" t="s">
        <v>400</v>
      </c>
      <c r="Q93" s="117">
        <v>0</v>
      </c>
      <c r="R93" s="118" t="s">
        <v>14</v>
      </c>
      <c r="S93" s="185"/>
      <c r="T93" s="186"/>
      <c r="U93" s="138">
        <v>418</v>
      </c>
      <c r="V93" s="139" t="s">
        <v>175</v>
      </c>
      <c r="Y93" s="3"/>
    </row>
    <row r="94" spans="1:25" x14ac:dyDescent="0.2">
      <c r="A94" s="3" t="s">
        <v>343</v>
      </c>
      <c r="B94" s="140" t="s">
        <v>216</v>
      </c>
      <c r="C94" s="117">
        <v>13</v>
      </c>
      <c r="D94" s="118" t="s">
        <v>156</v>
      </c>
      <c r="E94" s="185"/>
      <c r="F94" s="186"/>
      <c r="G94" s="117">
        <v>56</v>
      </c>
      <c r="H94" s="118" t="s">
        <v>636</v>
      </c>
      <c r="I94" s="185"/>
      <c r="J94" s="186"/>
      <c r="K94" s="117">
        <v>0</v>
      </c>
      <c r="L94" s="118" t="s">
        <v>14</v>
      </c>
      <c r="M94" s="185"/>
      <c r="N94" s="186"/>
      <c r="O94" s="117">
        <v>35</v>
      </c>
      <c r="P94" s="118" t="s">
        <v>491</v>
      </c>
      <c r="Q94" s="117">
        <v>0</v>
      </c>
      <c r="R94" s="118" t="s">
        <v>14</v>
      </c>
      <c r="S94" s="117">
        <v>0</v>
      </c>
      <c r="T94" s="118" t="s">
        <v>14</v>
      </c>
      <c r="U94" s="138">
        <v>108</v>
      </c>
      <c r="V94" s="139" t="s">
        <v>391</v>
      </c>
      <c r="Y94" s="3"/>
    </row>
    <row r="95" spans="1:25" x14ac:dyDescent="0.2">
      <c r="A95" s="3" t="s">
        <v>343</v>
      </c>
      <c r="B95" s="140" t="s">
        <v>220</v>
      </c>
      <c r="C95" s="117">
        <v>185</v>
      </c>
      <c r="D95" s="118" t="s">
        <v>835</v>
      </c>
      <c r="E95" s="117">
        <v>26</v>
      </c>
      <c r="F95" s="118" t="s">
        <v>575</v>
      </c>
      <c r="G95" s="117">
        <v>7</v>
      </c>
      <c r="H95" s="118" t="s">
        <v>427</v>
      </c>
      <c r="I95" s="185"/>
      <c r="J95" s="186"/>
      <c r="K95" s="117">
        <v>0</v>
      </c>
      <c r="L95" s="118" t="s">
        <v>14</v>
      </c>
      <c r="M95" s="117">
        <v>4</v>
      </c>
      <c r="N95" s="118" t="s">
        <v>336</v>
      </c>
      <c r="O95" s="117">
        <v>79</v>
      </c>
      <c r="P95" s="118" t="s">
        <v>334</v>
      </c>
      <c r="Q95" s="185"/>
      <c r="R95" s="186"/>
      <c r="S95" s="117">
        <v>0</v>
      </c>
      <c r="T95" s="118" t="s">
        <v>14</v>
      </c>
      <c r="U95" s="138">
        <v>304</v>
      </c>
      <c r="V95" s="139" t="s">
        <v>263</v>
      </c>
      <c r="Y95" s="3"/>
    </row>
    <row r="96" spans="1:25" x14ac:dyDescent="0.2">
      <c r="A96" s="3" t="s">
        <v>343</v>
      </c>
      <c r="B96" s="140" t="s">
        <v>224</v>
      </c>
      <c r="C96" s="117">
        <v>288</v>
      </c>
      <c r="D96" s="118" t="s">
        <v>360</v>
      </c>
      <c r="E96" s="117">
        <v>30</v>
      </c>
      <c r="F96" s="118" t="s">
        <v>87</v>
      </c>
      <c r="G96" s="117">
        <v>20</v>
      </c>
      <c r="H96" s="118" t="s">
        <v>34</v>
      </c>
      <c r="I96" s="117">
        <v>3</v>
      </c>
      <c r="J96" s="118" t="s">
        <v>340</v>
      </c>
      <c r="K96" s="185"/>
      <c r="L96" s="186"/>
      <c r="M96" s="117">
        <v>25</v>
      </c>
      <c r="N96" s="118" t="s">
        <v>442</v>
      </c>
      <c r="O96" s="117">
        <v>202</v>
      </c>
      <c r="P96" s="118" t="s">
        <v>460</v>
      </c>
      <c r="Q96" s="185"/>
      <c r="R96" s="186"/>
      <c r="S96" s="117">
        <v>0</v>
      </c>
      <c r="T96" s="118" t="s">
        <v>14</v>
      </c>
      <c r="U96" s="138">
        <v>571</v>
      </c>
      <c r="V96" s="139" t="s">
        <v>472</v>
      </c>
      <c r="Y96" s="3"/>
    </row>
    <row r="97" spans="1:25" x14ac:dyDescent="0.2">
      <c r="A97" s="3" t="s">
        <v>343</v>
      </c>
      <c r="B97" s="140" t="s">
        <v>228</v>
      </c>
      <c r="C97" s="117">
        <v>126</v>
      </c>
      <c r="D97" s="118" t="s">
        <v>853</v>
      </c>
      <c r="E97" s="185"/>
      <c r="F97" s="186"/>
      <c r="G97" s="117">
        <v>8</v>
      </c>
      <c r="H97" s="118" t="s">
        <v>425</v>
      </c>
      <c r="I97" s="185"/>
      <c r="J97" s="186"/>
      <c r="K97" s="117">
        <v>0</v>
      </c>
      <c r="L97" s="118" t="s">
        <v>14</v>
      </c>
      <c r="M97" s="117">
        <v>15</v>
      </c>
      <c r="N97" s="118" t="s">
        <v>431</v>
      </c>
      <c r="O97" s="117">
        <v>85</v>
      </c>
      <c r="P97" s="118" t="s">
        <v>328</v>
      </c>
      <c r="Q97" s="117">
        <v>0</v>
      </c>
      <c r="R97" s="118" t="s">
        <v>14</v>
      </c>
      <c r="S97" s="117">
        <v>0</v>
      </c>
      <c r="T97" s="118" t="s">
        <v>14</v>
      </c>
      <c r="U97" s="138">
        <v>237</v>
      </c>
      <c r="V97" s="139" t="s">
        <v>385</v>
      </c>
      <c r="Y97" s="3"/>
    </row>
    <row r="98" spans="1:25" x14ac:dyDescent="0.2">
      <c r="A98" s="3" t="s">
        <v>343</v>
      </c>
      <c r="B98" s="140" t="s">
        <v>233</v>
      </c>
      <c r="C98" s="117">
        <v>160</v>
      </c>
      <c r="D98" s="118" t="s">
        <v>840</v>
      </c>
      <c r="E98" s="117">
        <v>8</v>
      </c>
      <c r="F98" s="118" t="s">
        <v>462</v>
      </c>
      <c r="G98" s="117">
        <v>10</v>
      </c>
      <c r="H98" s="118" t="s">
        <v>427</v>
      </c>
      <c r="I98" s="117">
        <v>52</v>
      </c>
      <c r="J98" s="118" t="s">
        <v>210</v>
      </c>
      <c r="K98" s="117">
        <v>0</v>
      </c>
      <c r="L98" s="118" t="s">
        <v>14</v>
      </c>
      <c r="M98" s="117">
        <v>13</v>
      </c>
      <c r="N98" s="118" t="s">
        <v>38</v>
      </c>
      <c r="O98" s="117">
        <v>186</v>
      </c>
      <c r="P98" s="118" t="s">
        <v>29</v>
      </c>
      <c r="Q98" s="117">
        <v>12</v>
      </c>
      <c r="R98" s="118" t="s">
        <v>263</v>
      </c>
      <c r="S98" s="117">
        <v>0</v>
      </c>
      <c r="T98" s="118" t="s">
        <v>14</v>
      </c>
      <c r="U98" s="138">
        <v>441</v>
      </c>
      <c r="V98" s="139" t="s">
        <v>422</v>
      </c>
      <c r="Y98" s="3"/>
    </row>
    <row r="99" spans="1:25" x14ac:dyDescent="0.2">
      <c r="A99" s="3" t="s">
        <v>343</v>
      </c>
      <c r="B99" s="140" t="s">
        <v>237</v>
      </c>
      <c r="C99" s="117">
        <v>99</v>
      </c>
      <c r="D99" s="118" t="s">
        <v>734</v>
      </c>
      <c r="E99" s="117">
        <v>0</v>
      </c>
      <c r="F99" s="118" t="s">
        <v>14</v>
      </c>
      <c r="G99" s="117">
        <v>7</v>
      </c>
      <c r="H99" s="118" t="s">
        <v>50</v>
      </c>
      <c r="I99" s="117">
        <v>0</v>
      </c>
      <c r="J99" s="118" t="s">
        <v>14</v>
      </c>
      <c r="K99" s="117">
        <v>97</v>
      </c>
      <c r="L99" s="118" t="s">
        <v>350</v>
      </c>
      <c r="M99" s="117">
        <v>12</v>
      </c>
      <c r="N99" s="118" t="s">
        <v>175</v>
      </c>
      <c r="O99" s="117">
        <v>107</v>
      </c>
      <c r="P99" s="118" t="s">
        <v>259</v>
      </c>
      <c r="Q99" s="117">
        <v>0</v>
      </c>
      <c r="R99" s="118" t="s">
        <v>14</v>
      </c>
      <c r="S99" s="185"/>
      <c r="T99" s="186"/>
      <c r="U99" s="138">
        <v>323</v>
      </c>
      <c r="V99" s="139" t="s">
        <v>42</v>
      </c>
      <c r="Y99" s="3"/>
    </row>
    <row r="100" spans="1:25" x14ac:dyDescent="0.2">
      <c r="A100" s="3" t="s">
        <v>343</v>
      </c>
      <c r="B100" s="140" t="s">
        <v>242</v>
      </c>
      <c r="C100" s="117">
        <v>144</v>
      </c>
      <c r="D100" s="118" t="s">
        <v>302</v>
      </c>
      <c r="E100" s="117">
        <v>5</v>
      </c>
      <c r="F100" s="118" t="s">
        <v>395</v>
      </c>
      <c r="G100" s="117">
        <v>70</v>
      </c>
      <c r="H100" s="118" t="s">
        <v>161</v>
      </c>
      <c r="I100" s="117">
        <v>21</v>
      </c>
      <c r="J100" s="118" t="s">
        <v>236</v>
      </c>
      <c r="K100" s="185"/>
      <c r="L100" s="186"/>
      <c r="M100" s="117">
        <v>15</v>
      </c>
      <c r="N100" s="118" t="s">
        <v>65</v>
      </c>
      <c r="O100" s="117">
        <v>209</v>
      </c>
      <c r="P100" s="118" t="s">
        <v>459</v>
      </c>
      <c r="Q100" s="185"/>
      <c r="R100" s="186"/>
      <c r="S100" s="117">
        <v>0</v>
      </c>
      <c r="T100" s="118" t="s">
        <v>14</v>
      </c>
      <c r="U100" s="138">
        <v>468</v>
      </c>
      <c r="V100" s="139" t="s">
        <v>447</v>
      </c>
      <c r="Y100" s="3"/>
    </row>
    <row r="101" spans="1:25" x14ac:dyDescent="0.2">
      <c r="A101" s="3" t="s">
        <v>343</v>
      </c>
      <c r="B101" s="140" t="s">
        <v>245</v>
      </c>
      <c r="C101" s="117">
        <v>137</v>
      </c>
      <c r="D101" s="118" t="s">
        <v>435</v>
      </c>
      <c r="E101" s="117">
        <v>17</v>
      </c>
      <c r="F101" s="118" t="s">
        <v>184</v>
      </c>
      <c r="G101" s="117">
        <v>47</v>
      </c>
      <c r="H101" s="118" t="s">
        <v>282</v>
      </c>
      <c r="I101" s="117">
        <v>14</v>
      </c>
      <c r="J101" s="118" t="s">
        <v>30</v>
      </c>
      <c r="K101" s="117">
        <v>21</v>
      </c>
      <c r="L101" s="118" t="s">
        <v>317</v>
      </c>
      <c r="M101" s="117">
        <v>6</v>
      </c>
      <c r="N101" s="118" t="s">
        <v>457</v>
      </c>
      <c r="O101" s="117">
        <v>100</v>
      </c>
      <c r="P101" s="118" t="s">
        <v>366</v>
      </c>
      <c r="Q101" s="117">
        <v>6</v>
      </c>
      <c r="R101" s="118" t="s">
        <v>457</v>
      </c>
      <c r="S101" s="117">
        <v>0</v>
      </c>
      <c r="T101" s="118" t="s">
        <v>14</v>
      </c>
      <c r="U101" s="138">
        <v>348</v>
      </c>
      <c r="V101" s="139" t="s">
        <v>114</v>
      </c>
      <c r="Y101" s="3"/>
    </row>
    <row r="102" spans="1:25" x14ac:dyDescent="0.2">
      <c r="A102" s="3" t="s">
        <v>343</v>
      </c>
      <c r="B102" s="140" t="s">
        <v>250</v>
      </c>
      <c r="C102" s="185"/>
      <c r="D102" s="186"/>
      <c r="E102" s="117">
        <v>0</v>
      </c>
      <c r="F102" s="118" t="s">
        <v>14</v>
      </c>
      <c r="G102" s="117">
        <v>0</v>
      </c>
      <c r="H102" s="118" t="s">
        <v>14</v>
      </c>
      <c r="I102" s="185"/>
      <c r="J102" s="186"/>
      <c r="K102" s="117">
        <v>0</v>
      </c>
      <c r="L102" s="118" t="s">
        <v>14</v>
      </c>
      <c r="M102" s="117">
        <v>0</v>
      </c>
      <c r="N102" s="118" t="s">
        <v>14</v>
      </c>
      <c r="O102" s="117">
        <v>12</v>
      </c>
      <c r="P102" s="118" t="s">
        <v>544</v>
      </c>
      <c r="Q102" s="117">
        <v>0</v>
      </c>
      <c r="R102" s="118" t="s">
        <v>14</v>
      </c>
      <c r="S102" s="117">
        <v>0</v>
      </c>
      <c r="T102" s="118" t="s">
        <v>14</v>
      </c>
      <c r="U102" s="138">
        <v>14</v>
      </c>
      <c r="V102" s="139" t="s">
        <v>452</v>
      </c>
      <c r="Y102" s="3"/>
    </row>
    <row r="103" spans="1:25" x14ac:dyDescent="0.2">
      <c r="A103" s="3" t="s">
        <v>343</v>
      </c>
      <c r="B103" s="140" t="s">
        <v>254</v>
      </c>
      <c r="C103" s="185"/>
      <c r="D103" s="186"/>
      <c r="E103" s="117">
        <v>0</v>
      </c>
      <c r="F103" s="118" t="s">
        <v>14</v>
      </c>
      <c r="G103" s="185"/>
      <c r="H103" s="186"/>
      <c r="I103" s="117">
        <v>5</v>
      </c>
      <c r="J103" s="118" t="s">
        <v>551</v>
      </c>
      <c r="K103" s="117">
        <v>0</v>
      </c>
      <c r="L103" s="118" t="s">
        <v>14</v>
      </c>
      <c r="M103" s="117">
        <v>0</v>
      </c>
      <c r="N103" s="118" t="s">
        <v>14</v>
      </c>
      <c r="O103" s="117">
        <v>7</v>
      </c>
      <c r="P103" s="118" t="s">
        <v>142</v>
      </c>
      <c r="Q103" s="117">
        <v>0</v>
      </c>
      <c r="R103" s="118" t="s">
        <v>14</v>
      </c>
      <c r="S103" s="117">
        <v>0</v>
      </c>
      <c r="T103" s="118" t="s">
        <v>14</v>
      </c>
      <c r="U103" s="138">
        <v>14</v>
      </c>
      <c r="V103" s="139" t="s">
        <v>452</v>
      </c>
      <c r="Y103" s="3"/>
    </row>
    <row r="104" spans="1:25" x14ac:dyDescent="0.2">
      <c r="A104" s="3" t="s">
        <v>343</v>
      </c>
      <c r="B104" s="3" t="s">
        <v>9</v>
      </c>
      <c r="C104" s="105">
        <f>SUBTOTAL(109,C72:C103)</f>
        <v>4318</v>
      </c>
      <c r="D104" s="95" t="str">
        <f>CONCATENATE("(",FIXED(_tbl15[[#This Row],[A &amp; E]]/_tbl15[[#This Row],[Total]]*100,1),")")</f>
        <v>(38.0)</v>
      </c>
      <c r="E104" s="106">
        <f>SUBTOTAL(109,E72:E103)</f>
        <v>782</v>
      </c>
      <c r="F104" s="3" t="str">
        <f>CONCATENATE("(",FIXED(_tbl15[[#This Row],[HDU (step-up/step-down unit)]]/_tbl15[[#This Row],[Total]]*100,1),")")</f>
        <v>(6.9)</v>
      </c>
      <c r="G104" s="105">
        <f>SUBTOTAL(109,G72:G103)</f>
        <v>1162</v>
      </c>
      <c r="H104" s="3" t="str">
        <f>CONCATENATE("(",FIXED(_tbl15[[#This Row],[ICU / PICU / NICU]]/_tbl15[[#This Row],[Total]]*100,1),")")</f>
        <v>(10.2)</v>
      </c>
      <c r="I104" s="106">
        <f>SUBTOTAL(109,I72:I103)</f>
        <v>370</v>
      </c>
      <c r="J104" s="3" t="str">
        <f>CONCATENATE("(",FIXED(_tbl15[[#This Row],[Other intermediate care area]]/_tbl15[[#This Row],[Total]]*100,1),")")</f>
        <v>(3.3)</v>
      </c>
      <c r="K104" s="105">
        <f>SUBTOTAL(109,K72:K103)</f>
        <v>170</v>
      </c>
      <c r="L104" s="3" t="str">
        <f>CONCATENATE("(",FIXED(_tbl15[[#This Row],[Recovery only]]/_tbl15[[#This Row],[Total]]*100,1),")")</f>
        <v>(1.5)</v>
      </c>
      <c r="M104" s="106">
        <f>SUBTOTAL(109,M72:M103)</f>
        <v>680</v>
      </c>
      <c r="N104" s="3" t="str">
        <f>CONCATENATE("(",FIXED(_tbl15[[#This Row],[Theatre and recovery]]/_tbl15[[#This Row],[Total]]*100,1),")")</f>
        <v>(6.0)</v>
      </c>
      <c r="O104" s="105">
        <f>SUBTOTAL(109,O72:O103)</f>
        <v>3665</v>
      </c>
      <c r="P104" s="3" t="str">
        <f>CONCATENATE("(",FIXED(_tbl15[[#This Row],[Ward]]/_tbl15[[#This Row],[Total]]*100,1),")")</f>
        <v>(32.3)</v>
      </c>
      <c r="Q104" s="106">
        <f>SUBTOTAL(109,Q72:Q103)</f>
        <v>38</v>
      </c>
      <c r="R104" s="3" t="str">
        <f>CONCATENATE("(",FIXED(_tbl15[[#This Row],[X-ray / endoscopy / CT scanner]]/_tbl15[[#This Row],[Total]]*100,1),")")</f>
        <v>(0.3)</v>
      </c>
      <c r="S104" s="105">
        <f>SUBTOTAL(109,S72:S103)</f>
        <v>115</v>
      </c>
      <c r="T104" s="3" t="str">
        <f>CONCATENATE("(",FIXED(_tbl15[[#This Row],[Unknown]]/_tbl15[[#This Row],[Total]]*100,1),")")</f>
        <v>(1.0)</v>
      </c>
      <c r="U104" s="106">
        <f>SUBTOTAL(109,U72:U103)</f>
        <v>11360</v>
      </c>
      <c r="V104" s="3" t="str">
        <f>CONCATENATE("(",FIXED(_tbl15[[#This Row],[Total]]/$U$105*100,1),")")</f>
        <v>(34.4)</v>
      </c>
      <c r="Y104" s="3"/>
    </row>
    <row r="105" spans="1:25" x14ac:dyDescent="0.2">
      <c r="A105" s="3" t="s">
        <v>402</v>
      </c>
      <c r="B105" s="3" t="s">
        <v>9</v>
      </c>
      <c r="C105" s="105">
        <f>SUBTOTAL(109,C72:C103,C39:C70,C6:C37)</f>
        <v>12026</v>
      </c>
      <c r="D105" s="95" t="str">
        <f>CONCATENATE("(",FIXED(_tbl15[[#This Row],[A &amp; E]]/_tbl15[[#This Row],[Total]]*100,1),")")</f>
        <v>(36.4)</v>
      </c>
      <c r="E105" s="106">
        <f>SUBTOTAL(109,E72:E103,E39:E70,E6:E37)</f>
        <v>2210</v>
      </c>
      <c r="F105" s="3" t="str">
        <f>CONCATENATE("(",FIXED(_tbl15[[#This Row],[HDU (step-up/step-down unit)]]/_tbl15[[#This Row],[Total]]*100,1),")")</f>
        <v>(6.7)</v>
      </c>
      <c r="G105" s="105">
        <f>SUBTOTAL(109,G72:G103,G39:G70,G6:G37)</f>
        <v>3671</v>
      </c>
      <c r="H105" s="3" t="str">
        <f>CONCATENATE("(",FIXED(_tbl15[[#This Row],[ICU / PICU / NICU]]/_tbl15[[#This Row],[Total]]*100,1),")")</f>
        <v>(11.1)</v>
      </c>
      <c r="I105" s="106">
        <f>SUBTOTAL(109,I72:I103,I39:I70,I6:I37)</f>
        <v>1189</v>
      </c>
      <c r="J105" s="3" t="str">
        <f>CONCATENATE("(",FIXED(_tbl15[[#This Row],[Other intermediate care area]]/_tbl15[[#This Row],[Total]]*100,1),")")</f>
        <v>(3.6)</v>
      </c>
      <c r="K105" s="105">
        <f>SUBTOTAL(109,K72:K103,K39:K70,K6:K37)</f>
        <v>391</v>
      </c>
      <c r="L105" s="3" t="str">
        <f>CONCATENATE("(",FIXED(_tbl15[[#This Row],[Recovery only]]/_tbl15[[#This Row],[Total]]*100,1),")")</f>
        <v>(1.2)</v>
      </c>
      <c r="M105" s="106">
        <f>SUBTOTAL(109,M72:M103,M39:M70,M6:M37)</f>
        <v>1997</v>
      </c>
      <c r="N105" s="3" t="str">
        <f>CONCATENATE("(",FIXED(_tbl15[[#This Row],[Theatre and recovery]]/_tbl15[[#This Row],[Total]]*100,1),")")</f>
        <v>(6.0)</v>
      </c>
      <c r="O105" s="105">
        <f>SUBTOTAL(109,O72:O103,O39:O70,O6:O37)</f>
        <v>10864</v>
      </c>
      <c r="P105" s="3" t="str">
        <f>CONCATENATE("(",FIXED(_tbl15[[#This Row],[Ward]]/_tbl15[[#This Row],[Total]]*100,1),")")</f>
        <v>(32.9)</v>
      </c>
      <c r="Q105" s="106">
        <f>SUBTOTAL(109,Q72:Q103,Q39:Q70,Q6:Q37)</f>
        <v>174</v>
      </c>
      <c r="R105" s="3" t="str">
        <f>CONCATENATE("(",FIXED(_tbl15[[#This Row],[X-ray / endoscopy / CT scanner]]/_tbl15[[#This Row],[Total]]*100,1),")")</f>
        <v>(0.5)</v>
      </c>
      <c r="S105" s="105">
        <f>SUBTOTAL(109,S72:S103,S39:S70,S6:S37)</f>
        <v>373</v>
      </c>
      <c r="T105" s="3" t="str">
        <f>CONCATENATE("(",FIXED(_tbl15[[#This Row],[Unknown]]/_tbl15[[#This Row],[Total]]*100,1),")")</f>
        <v>(1.1)</v>
      </c>
      <c r="U105" s="106">
        <f>SUBTOTAL(109,U72:U103,U39:U70,U6:U37)</f>
        <v>33050</v>
      </c>
      <c r="V105" s="3" t="s">
        <v>71</v>
      </c>
      <c r="Y105" s="3"/>
    </row>
    <row r="107" spans="1:25" x14ac:dyDescent="0.2">
      <c r="A107" s="240" t="s">
        <v>949</v>
      </c>
      <c r="B107" s="240"/>
      <c r="C107" s="240"/>
      <c r="D107" s="240"/>
      <c r="E107" s="240"/>
      <c r="F107" s="240"/>
      <c r="G107" s="240"/>
      <c r="H107" s="240"/>
      <c r="I107" s="240"/>
      <c r="J107" s="240"/>
      <c r="K107" s="63"/>
      <c r="L107" s="64"/>
      <c r="M107" s="63"/>
      <c r="N107" s="64"/>
    </row>
    <row r="108" spans="1:25" x14ac:dyDescent="0.2">
      <c r="A108" s="227" t="s">
        <v>1108</v>
      </c>
      <c r="B108" s="227"/>
      <c r="C108" s="227"/>
      <c r="D108" s="227"/>
      <c r="E108" s="227"/>
      <c r="F108" s="227"/>
      <c r="G108" s="227"/>
      <c r="H108" s="227"/>
      <c r="I108" s="227"/>
      <c r="J108" s="227"/>
      <c r="K108" s="227"/>
      <c r="L108" s="241"/>
      <c r="M108" s="241"/>
      <c r="N108" s="241"/>
    </row>
    <row r="109" spans="1:25" x14ac:dyDescent="0.2">
      <c r="A109" s="227" t="s">
        <v>1136</v>
      </c>
      <c r="B109" s="227"/>
      <c r="C109" s="227"/>
      <c r="D109" s="227"/>
      <c r="E109" s="227"/>
      <c r="F109" s="227"/>
      <c r="G109" s="227"/>
      <c r="H109" s="227"/>
      <c r="I109" s="227"/>
      <c r="J109" s="227"/>
      <c r="K109" s="227"/>
    </row>
    <row r="142" spans="1:10" x14ac:dyDescent="0.2">
      <c r="A142" s="58"/>
      <c r="B142" s="58"/>
      <c r="C142" s="58"/>
      <c r="D142" s="58"/>
      <c r="E142" s="58"/>
      <c r="F142" s="58"/>
      <c r="G142" s="58"/>
      <c r="H142" s="58"/>
      <c r="I142" s="58"/>
      <c r="J142" s="58"/>
    </row>
  </sheetData>
  <mergeCells count="8">
    <mergeCell ref="A109:K109"/>
    <mergeCell ref="A107:J107"/>
    <mergeCell ref="A108:K108"/>
    <mergeCell ref="L108:N108"/>
    <mergeCell ref="A1:U1"/>
    <mergeCell ref="A4:L4"/>
    <mergeCell ref="A3:L3"/>
    <mergeCell ref="A2:L2"/>
  </mergeCells>
  <conditionalFormatting sqref="A104:E105 G104:G105 I104:I105 K104:K105 M104:M105 O104:O105 Q104:Q105 S104:S105 U104:V105">
    <cfRule type="expression" dxfId="865" priority="94">
      <formula>IF(OR($B103="Organisation",$B104="Total",$B103="Total"),0,1)</formula>
    </cfRule>
  </conditionalFormatting>
  <conditionalFormatting sqref="B38 F38">
    <cfRule type="expression" dxfId="864" priority="99">
      <formula>IF($B38="Total",1,0)</formula>
    </cfRule>
  </conditionalFormatting>
  <conditionalFormatting sqref="B38 F38">
    <cfRule type="expression" dxfId="863" priority="98">
      <formula>IF(OR($B37="Organisation",$B38="Total",$B37="Total"),0,1)</formula>
    </cfRule>
  </conditionalFormatting>
  <conditionalFormatting sqref="B71:C71 E71 G71 I71 K71 M71 O71 Q71 S71 U71">
    <cfRule type="expression" dxfId="862" priority="97">
      <formula>IF($B71="Total",1,0)</formula>
    </cfRule>
  </conditionalFormatting>
  <conditionalFormatting sqref="B71:C71 E71 G71 I71 K71 M71 O71 Q71 S71 U71">
    <cfRule type="expression" dxfId="861" priority="96">
      <formula>IF(OR($B70="Organisation",$B71="Total",$B70="Total"),0,1)</formula>
    </cfRule>
  </conditionalFormatting>
  <conditionalFormatting sqref="A104:E105 G104:G105 I104:I105 K104:K105 M104:M105 O104:O105 Q104:Q105 S104:S105 U104:V105">
    <cfRule type="expression" dxfId="860" priority="95">
      <formula>IF($B104="Total",1,0)</formula>
    </cfRule>
  </conditionalFormatting>
  <conditionalFormatting sqref="D6:D37">
    <cfRule type="expression" dxfId="859" priority="93">
      <formula>IF($B6="Total",1,0)</formula>
    </cfRule>
  </conditionalFormatting>
  <conditionalFormatting sqref="C6:C37">
    <cfRule type="expression" dxfId="858" priority="92">
      <formula>IF($B6="Total",1,0)</formula>
    </cfRule>
  </conditionalFormatting>
  <conditionalFormatting sqref="F6:F37 H6:H37 J6:J37 L6:L37 N6:N37 P6:P37 R6:R37 T6:T37 V6:V37">
    <cfRule type="expression" dxfId="857" priority="91">
      <formula>IF($B6="Total",1,0)</formula>
    </cfRule>
  </conditionalFormatting>
  <conditionalFormatting sqref="E6:E37 G6:G37 I6:I37 K6:K37 M6:M37 O6:O37 Q6:Q37 S6:S37 U6:U37">
    <cfRule type="expression" dxfId="856" priority="90">
      <formula>IF($B6="Total",1,0)</formula>
    </cfRule>
  </conditionalFormatting>
  <conditionalFormatting sqref="D39:D70">
    <cfRule type="expression" dxfId="855" priority="89">
      <formula>IF($B39="Total",1,0)</formula>
    </cfRule>
  </conditionalFormatting>
  <conditionalFormatting sqref="C39:C70">
    <cfRule type="expression" dxfId="854" priority="88">
      <formula>IF($B39="Total",1,0)</formula>
    </cfRule>
  </conditionalFormatting>
  <conditionalFormatting sqref="F39:F70 H39:H70 J39:J70 L39:L70 N39:N70 P39:P70 R39:R70 T39:T70 V39:V70">
    <cfRule type="expression" dxfId="853" priority="87">
      <formula>IF($B39="Total",1,0)</formula>
    </cfRule>
  </conditionalFormatting>
  <conditionalFormatting sqref="E39:E70 G39:G70 I39:I70 K39:K70 M39:M70 O39:O70 Q39:Q70 S39:S70 U39:U70">
    <cfRule type="expression" dxfId="852" priority="86">
      <formula>IF($B39="Total",1,0)</formula>
    </cfRule>
  </conditionalFormatting>
  <conditionalFormatting sqref="D72:D103">
    <cfRule type="expression" dxfId="851" priority="85">
      <formula>IF($B72="Total",1,0)</formula>
    </cfRule>
  </conditionalFormatting>
  <conditionalFormatting sqref="C72:C103">
    <cfRule type="expression" dxfId="850" priority="84">
      <formula>IF($B72="Total",1,0)</formula>
    </cfRule>
  </conditionalFormatting>
  <conditionalFormatting sqref="F72:F103 H72:H103 J72:J103 L72:L103 N72:N103 P72:P103 R72:R103 T72:T103 V72:V103">
    <cfRule type="expression" dxfId="849" priority="83">
      <formula>IF($B72="Total",1,0)</formula>
    </cfRule>
  </conditionalFormatting>
  <conditionalFormatting sqref="E72:E103 G72:G103 I72:I103 K72:K103 M72:M103 O72:O103 Q72:Q103 S72:S103 U72:U103">
    <cfRule type="expression" dxfId="848" priority="82">
      <formula>IF($B72="Total",1,0)</formula>
    </cfRule>
  </conditionalFormatting>
  <conditionalFormatting sqref="A7:A103">
    <cfRule type="expression" dxfId="847" priority="81">
      <formula>IF($B7="Total",1,0)</formula>
    </cfRule>
  </conditionalFormatting>
  <conditionalFormatting sqref="A7:A103">
    <cfRule type="expression" dxfId="846" priority="80">
      <formula>IF(OR($B6="Organisation",$B7="Total",$B6="Total"),0,1)</formula>
    </cfRule>
  </conditionalFormatting>
  <conditionalFormatting sqref="C38">
    <cfRule type="expression" dxfId="845" priority="79">
      <formula>IF($B38="Total",1,0)</formula>
    </cfRule>
  </conditionalFormatting>
  <conditionalFormatting sqref="U38 S38 Q38 O38 M38 K38 I38 G38 E38">
    <cfRule type="expression" dxfId="844" priority="78">
      <formula>IF($B38="Total",1,0)</formula>
    </cfRule>
  </conditionalFormatting>
  <conditionalFormatting sqref="D71">
    <cfRule type="expression" dxfId="843" priority="76">
      <formula>IF(OR($B70="Organisation",$B71="Total",$B70="Total"),0,1)</formula>
    </cfRule>
  </conditionalFormatting>
  <conditionalFormatting sqref="D71">
    <cfRule type="expression" dxfId="842" priority="77">
      <formula>IF($B71="Total",1,0)</formula>
    </cfRule>
  </conditionalFormatting>
  <conditionalFormatting sqref="D38">
    <cfRule type="expression" dxfId="841" priority="74">
      <formula>IF(OR($B37="Organisation",$B38="Total",$B37="Total"),0,1)</formula>
    </cfRule>
  </conditionalFormatting>
  <conditionalFormatting sqref="D38">
    <cfRule type="expression" dxfId="840" priority="75">
      <formula>IF($B38="Total",1,0)</formula>
    </cfRule>
  </conditionalFormatting>
  <conditionalFormatting sqref="F71">
    <cfRule type="expression" dxfId="839" priority="73">
      <formula>IF($B71="Total",1,0)</formula>
    </cfRule>
  </conditionalFormatting>
  <conditionalFormatting sqref="F71">
    <cfRule type="expression" dxfId="838" priority="72">
      <formula>IF(OR($B70="Organisation",$B71="Total",$B70="Total"),0,1)</formula>
    </cfRule>
  </conditionalFormatting>
  <conditionalFormatting sqref="F104">
    <cfRule type="expression" dxfId="837" priority="71">
      <formula>IF($B104="Total",1,0)</formula>
    </cfRule>
  </conditionalFormatting>
  <conditionalFormatting sqref="F104">
    <cfRule type="expression" dxfId="836" priority="70">
      <formula>IF(OR($B103="Organisation",$B104="Total",$B103="Total"),0,1)</formula>
    </cfRule>
  </conditionalFormatting>
  <conditionalFormatting sqref="F105">
    <cfRule type="expression" dxfId="835" priority="69">
      <formula>IF($B105="Total",1,0)</formula>
    </cfRule>
  </conditionalFormatting>
  <conditionalFormatting sqref="F105">
    <cfRule type="expression" dxfId="834" priority="68">
      <formula>IF(OR($B104="Organisation",$B105="Total",$B104="Total"),0,1)</formula>
    </cfRule>
  </conditionalFormatting>
  <conditionalFormatting sqref="H105">
    <cfRule type="expression" dxfId="833" priority="67">
      <formula>IF($B105="Total",1,0)</formula>
    </cfRule>
  </conditionalFormatting>
  <conditionalFormatting sqref="H105">
    <cfRule type="expression" dxfId="832" priority="66">
      <formula>IF(OR($B104="Organisation",$B105="Total",$B104="Total"),0,1)</formula>
    </cfRule>
  </conditionalFormatting>
  <conditionalFormatting sqref="H104">
    <cfRule type="expression" dxfId="831" priority="65">
      <formula>IF($B104="Total",1,0)</formula>
    </cfRule>
  </conditionalFormatting>
  <conditionalFormatting sqref="H104">
    <cfRule type="expression" dxfId="830" priority="64">
      <formula>IF(OR($B103="Organisation",$B104="Total",$B103="Total"),0,1)</formula>
    </cfRule>
  </conditionalFormatting>
  <conditionalFormatting sqref="H71">
    <cfRule type="expression" dxfId="829" priority="63">
      <formula>IF($B71="Total",1,0)</formula>
    </cfRule>
  </conditionalFormatting>
  <conditionalFormatting sqref="H71">
    <cfRule type="expression" dxfId="828" priority="62">
      <formula>IF(OR($B70="Organisation",$B71="Total",$B70="Total"),0,1)</formula>
    </cfRule>
  </conditionalFormatting>
  <conditionalFormatting sqref="H38">
    <cfRule type="expression" dxfId="827" priority="61">
      <formula>IF($B38="Total",1,0)</formula>
    </cfRule>
  </conditionalFormatting>
  <conditionalFormatting sqref="H38">
    <cfRule type="expression" dxfId="826" priority="60">
      <formula>IF(OR($B37="Organisation",$B38="Total",$B37="Total"),0,1)</formula>
    </cfRule>
  </conditionalFormatting>
  <conditionalFormatting sqref="J38">
    <cfRule type="expression" dxfId="825" priority="59">
      <formula>IF($B38="Total",1,0)</formula>
    </cfRule>
  </conditionalFormatting>
  <conditionalFormatting sqref="J38">
    <cfRule type="expression" dxfId="824" priority="58">
      <formula>IF(OR($B37="Organisation",$B38="Total",$B37="Total"),0,1)</formula>
    </cfRule>
  </conditionalFormatting>
  <conditionalFormatting sqref="J71">
    <cfRule type="expression" dxfId="823" priority="57">
      <formula>IF($B71="Total",1,0)</formula>
    </cfRule>
  </conditionalFormatting>
  <conditionalFormatting sqref="J71">
    <cfRule type="expression" dxfId="822" priority="56">
      <formula>IF(OR($B70="Organisation",$B71="Total",$B70="Total"),0,1)</formula>
    </cfRule>
  </conditionalFormatting>
  <conditionalFormatting sqref="J104">
    <cfRule type="expression" dxfId="821" priority="55">
      <formula>IF($B104="Total",1,0)</formula>
    </cfRule>
  </conditionalFormatting>
  <conditionalFormatting sqref="J104">
    <cfRule type="expression" dxfId="820" priority="54">
      <formula>IF(OR($B103="Organisation",$B104="Total",$B103="Total"),0,1)</formula>
    </cfRule>
  </conditionalFormatting>
  <conditionalFormatting sqref="J105">
    <cfRule type="expression" dxfId="819" priority="53">
      <formula>IF($B105="Total",1,0)</formula>
    </cfRule>
  </conditionalFormatting>
  <conditionalFormatting sqref="J105">
    <cfRule type="expression" dxfId="818" priority="52">
      <formula>IF(OR($B104="Organisation",$B105="Total",$B104="Total"),0,1)</formula>
    </cfRule>
  </conditionalFormatting>
  <conditionalFormatting sqref="L105">
    <cfRule type="expression" dxfId="817" priority="51">
      <formula>IF($B105="Total",1,0)</formula>
    </cfRule>
  </conditionalFormatting>
  <conditionalFormatting sqref="L105">
    <cfRule type="expression" dxfId="816" priority="50">
      <formula>IF(OR($B104="Organisation",$B105="Total",$B104="Total"),0,1)</formula>
    </cfRule>
  </conditionalFormatting>
  <conditionalFormatting sqref="L104">
    <cfRule type="expression" dxfId="815" priority="49">
      <formula>IF($B104="Total",1,0)</formula>
    </cfRule>
  </conditionalFormatting>
  <conditionalFormatting sqref="L104">
    <cfRule type="expression" dxfId="814" priority="48">
      <formula>IF(OR($B103="Organisation",$B104="Total",$B103="Total"),0,1)</formula>
    </cfRule>
  </conditionalFormatting>
  <conditionalFormatting sqref="L71">
    <cfRule type="expression" dxfId="813" priority="47">
      <formula>IF($B71="Total",1,0)</formula>
    </cfRule>
  </conditionalFormatting>
  <conditionalFormatting sqref="L71">
    <cfRule type="expression" dxfId="812" priority="46">
      <formula>IF(OR($B70="Organisation",$B71="Total",$B70="Total"),0,1)</formula>
    </cfRule>
  </conditionalFormatting>
  <conditionalFormatting sqref="L38">
    <cfRule type="expression" dxfId="811" priority="45">
      <formula>IF($B38="Total",1,0)</formula>
    </cfRule>
  </conditionalFormatting>
  <conditionalFormatting sqref="L38">
    <cfRule type="expression" dxfId="810" priority="44">
      <formula>IF(OR($B37="Organisation",$B38="Total",$B37="Total"),0,1)</formula>
    </cfRule>
  </conditionalFormatting>
  <conditionalFormatting sqref="N38">
    <cfRule type="expression" dxfId="809" priority="41">
      <formula>IF($B38="Total",1,0)</formula>
    </cfRule>
  </conditionalFormatting>
  <conditionalFormatting sqref="N38">
    <cfRule type="expression" dxfId="808" priority="40">
      <formula>IF(OR($B37="Organisation",$B38="Total",$B37="Total"),0,1)</formula>
    </cfRule>
  </conditionalFormatting>
  <conditionalFormatting sqref="N71">
    <cfRule type="expression" dxfId="807" priority="39">
      <formula>IF($B71="Total",1,0)</formula>
    </cfRule>
  </conditionalFormatting>
  <conditionalFormatting sqref="N71">
    <cfRule type="expression" dxfId="806" priority="38">
      <formula>IF(OR($B70="Organisation",$B71="Total",$B70="Total"),0,1)</formula>
    </cfRule>
  </conditionalFormatting>
  <conditionalFormatting sqref="N104">
    <cfRule type="expression" dxfId="805" priority="37">
      <formula>IF($B104="Total",1,0)</formula>
    </cfRule>
  </conditionalFormatting>
  <conditionalFormatting sqref="N104">
    <cfRule type="expression" dxfId="804" priority="36">
      <formula>IF(OR($B103="Organisation",$B104="Total",$B103="Total"),0,1)</formula>
    </cfRule>
  </conditionalFormatting>
  <conditionalFormatting sqref="N105">
    <cfRule type="expression" dxfId="803" priority="35">
      <formula>IF($B105="Total",1,0)</formula>
    </cfRule>
  </conditionalFormatting>
  <conditionalFormatting sqref="N105">
    <cfRule type="expression" dxfId="802" priority="34">
      <formula>IF(OR($B104="Organisation",$B105="Total",$B104="Total"),0,1)</formula>
    </cfRule>
  </conditionalFormatting>
  <conditionalFormatting sqref="P105">
    <cfRule type="expression" dxfId="801" priority="33">
      <formula>IF($B105="Total",1,0)</formula>
    </cfRule>
  </conditionalFormatting>
  <conditionalFormatting sqref="P105">
    <cfRule type="expression" dxfId="800" priority="32">
      <formula>IF(OR($B104="Organisation",$B105="Total",$B104="Total"),0,1)</formula>
    </cfRule>
  </conditionalFormatting>
  <conditionalFormatting sqref="P104">
    <cfRule type="expression" dxfId="799" priority="31">
      <formula>IF($B104="Total",1,0)</formula>
    </cfRule>
  </conditionalFormatting>
  <conditionalFormatting sqref="P104">
    <cfRule type="expression" dxfId="798" priority="30">
      <formula>IF(OR($B103="Organisation",$B104="Total",$B103="Total"),0,1)</formula>
    </cfRule>
  </conditionalFormatting>
  <conditionalFormatting sqref="P71">
    <cfRule type="expression" dxfId="797" priority="29">
      <formula>IF($B71="Total",1,0)</formula>
    </cfRule>
  </conditionalFormatting>
  <conditionalFormatting sqref="P71">
    <cfRule type="expression" dxfId="796" priority="28">
      <formula>IF(OR($B70="Organisation",$B71="Total",$B70="Total"),0,1)</formula>
    </cfRule>
  </conditionalFormatting>
  <conditionalFormatting sqref="P38">
    <cfRule type="expression" dxfId="795" priority="27">
      <formula>IF($B38="Total",1,0)</formula>
    </cfRule>
  </conditionalFormatting>
  <conditionalFormatting sqref="P38">
    <cfRule type="expression" dxfId="794" priority="26">
      <formula>IF(OR($B37="Organisation",$B38="Total",$B37="Total"),0,1)</formula>
    </cfRule>
  </conditionalFormatting>
  <conditionalFormatting sqref="R38">
    <cfRule type="expression" dxfId="793" priority="25">
      <formula>IF($B38="Total",1,0)</formula>
    </cfRule>
  </conditionalFormatting>
  <conditionalFormatting sqref="R38">
    <cfRule type="expression" dxfId="792" priority="24">
      <formula>IF(OR($B37="Organisation",$B38="Total",$B37="Total"),0,1)</formula>
    </cfRule>
  </conditionalFormatting>
  <conditionalFormatting sqref="R71">
    <cfRule type="expression" dxfId="791" priority="23">
      <formula>IF($B71="Total",1,0)</formula>
    </cfRule>
  </conditionalFormatting>
  <conditionalFormatting sqref="R71">
    <cfRule type="expression" dxfId="790" priority="22">
      <formula>IF(OR($B70="Organisation",$B71="Total",$B70="Total"),0,1)</formula>
    </cfRule>
  </conditionalFormatting>
  <conditionalFormatting sqref="R104">
    <cfRule type="expression" dxfId="789" priority="21">
      <formula>IF($B104="Total",1,0)</formula>
    </cfRule>
  </conditionalFormatting>
  <conditionalFormatting sqref="R104">
    <cfRule type="expression" dxfId="788" priority="20">
      <formula>IF(OR($B103="Organisation",$B104="Total",$B103="Total"),0,1)</formula>
    </cfRule>
  </conditionalFormatting>
  <conditionalFormatting sqref="R105">
    <cfRule type="expression" dxfId="787" priority="19">
      <formula>IF($B105="Total",1,0)</formula>
    </cfRule>
  </conditionalFormatting>
  <conditionalFormatting sqref="R105">
    <cfRule type="expression" dxfId="786" priority="18">
      <formula>IF(OR($B104="Organisation",$B105="Total",$B104="Total"),0,1)</formula>
    </cfRule>
  </conditionalFormatting>
  <conditionalFormatting sqref="T105">
    <cfRule type="expression" dxfId="785" priority="17">
      <formula>IF($B105="Total",1,0)</formula>
    </cfRule>
  </conditionalFormatting>
  <conditionalFormatting sqref="T105">
    <cfRule type="expression" dxfId="784" priority="16">
      <formula>IF(OR($B104="Organisation",$B105="Total",$B104="Total"),0,1)</formula>
    </cfRule>
  </conditionalFormatting>
  <conditionalFormatting sqref="T104">
    <cfRule type="expression" dxfId="783" priority="15">
      <formula>IF($B104="Total",1,0)</formula>
    </cfRule>
  </conditionalFormatting>
  <conditionalFormatting sqref="T104">
    <cfRule type="expression" dxfId="782" priority="14">
      <formula>IF(OR($B103="Organisation",$B104="Total",$B103="Total"),0,1)</formula>
    </cfRule>
  </conditionalFormatting>
  <conditionalFormatting sqref="T71">
    <cfRule type="expression" dxfId="781" priority="13">
      <formula>IF($B71="Total",1,0)</formula>
    </cfRule>
  </conditionalFormatting>
  <conditionalFormatting sqref="T71">
    <cfRule type="expression" dxfId="780" priority="12">
      <formula>IF(OR($B70="Organisation",$B71="Total",$B70="Total"),0,1)</formula>
    </cfRule>
  </conditionalFormatting>
  <conditionalFormatting sqref="T38">
    <cfRule type="expression" dxfId="779" priority="11">
      <formula>IF($B38="Total",1,0)</formula>
    </cfRule>
  </conditionalFormatting>
  <conditionalFormatting sqref="T38">
    <cfRule type="expression" dxfId="778" priority="10">
      <formula>IF(OR($B37="Organisation",$B38="Total",$B37="Total"),0,1)</formula>
    </cfRule>
  </conditionalFormatting>
  <conditionalFormatting sqref="V71">
    <cfRule type="expression" dxfId="777" priority="8">
      <formula>IF(OR($B70="Organisation",$B71="Total",$B70="Total"),0,1)</formula>
    </cfRule>
  </conditionalFormatting>
  <conditionalFormatting sqref="V71">
    <cfRule type="expression" dxfId="776" priority="9">
      <formula>IF($B71="Total",1,0)</formula>
    </cfRule>
  </conditionalFormatting>
  <conditionalFormatting sqref="V38">
    <cfRule type="expression" dxfId="775" priority="6">
      <formula>IF(OR($B37="Organisation",$B38="Total",$B37="Total"),0,1)</formula>
    </cfRule>
  </conditionalFormatting>
  <conditionalFormatting sqref="V38">
    <cfRule type="expression" dxfId="774" priority="7">
      <formula>IF($B38="Total",1,0)</formula>
    </cfRule>
  </conditionalFormatting>
  <pageMargins left="0.70866141732283472" right="0.70866141732283472" top="0.74803149606299213" bottom="0.74803149606299213" header="0.31496062992125984" footer="0.31496062992125984"/>
  <pageSetup paperSize="9" scale="34"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47"/>
  <sheetViews>
    <sheetView showGridLines="0" showRowColHeaders="0" zoomScaleNormal="100" workbookViewId="0">
      <selection sqref="A1:N1"/>
    </sheetView>
  </sheetViews>
  <sheetFormatPr defaultRowHeight="12.75" x14ac:dyDescent="0.2"/>
  <sheetData>
    <row r="1" spans="1:14" ht="48" customHeight="1" x14ac:dyDescent="0.2">
      <c r="A1" s="226" t="s">
        <v>968</v>
      </c>
      <c r="B1" s="226"/>
      <c r="C1" s="226"/>
      <c r="D1" s="226"/>
      <c r="E1" s="226"/>
      <c r="F1" s="226"/>
      <c r="G1" s="226"/>
      <c r="H1" s="226"/>
      <c r="I1" s="226"/>
      <c r="J1" s="226"/>
      <c r="K1" s="226"/>
      <c r="L1" s="226"/>
      <c r="M1" s="226"/>
      <c r="N1" s="226"/>
    </row>
    <row r="2" spans="1:14" ht="50.25" customHeight="1" x14ac:dyDescent="0.2">
      <c r="A2" s="217" t="s">
        <v>1013</v>
      </c>
      <c r="B2" s="217"/>
      <c r="C2" s="217"/>
      <c r="D2" s="217"/>
      <c r="E2" s="217"/>
      <c r="F2" s="217"/>
      <c r="G2" s="217"/>
      <c r="H2" s="217"/>
      <c r="I2" s="217"/>
      <c r="J2" s="217"/>
      <c r="K2" s="217"/>
    </row>
    <row r="5" spans="1:14" ht="63.75" x14ac:dyDescent="0.2">
      <c r="A5" s="2"/>
      <c r="B5" s="161" t="s">
        <v>858</v>
      </c>
      <c r="C5" s="161" t="s">
        <v>860</v>
      </c>
      <c r="D5" s="161" t="s">
        <v>862</v>
      </c>
      <c r="E5" s="161" t="s">
        <v>868</v>
      </c>
      <c r="F5" s="161" t="s">
        <v>870</v>
      </c>
      <c r="G5" s="161" t="s">
        <v>623</v>
      </c>
    </row>
    <row r="6" spans="1:14" x14ac:dyDescent="0.2">
      <c r="A6" s="162" t="s">
        <v>254</v>
      </c>
      <c r="B6" s="106">
        <v>2</v>
      </c>
      <c r="C6" s="106">
        <v>0</v>
      </c>
      <c r="D6" s="106">
        <v>3</v>
      </c>
      <c r="E6" s="106">
        <v>1</v>
      </c>
      <c r="F6" s="106">
        <v>30</v>
      </c>
      <c r="G6" s="2">
        <v>13</v>
      </c>
    </row>
    <row r="7" spans="1:14" x14ac:dyDescent="0.2">
      <c r="A7" s="162" t="s">
        <v>250</v>
      </c>
      <c r="B7" s="106">
        <v>1</v>
      </c>
      <c r="C7" s="106">
        <v>0</v>
      </c>
      <c r="D7" s="106">
        <v>0</v>
      </c>
      <c r="E7" s="106">
        <v>0</v>
      </c>
      <c r="F7" s="106">
        <v>31</v>
      </c>
      <c r="G7" s="2">
        <v>5</v>
      </c>
    </row>
    <row r="8" spans="1:14" x14ac:dyDescent="0.2">
      <c r="A8" s="162" t="s">
        <v>245</v>
      </c>
      <c r="B8" s="106">
        <v>366</v>
      </c>
      <c r="C8" s="106">
        <v>49</v>
      </c>
      <c r="D8" s="106">
        <v>155</v>
      </c>
      <c r="E8" s="106">
        <v>17</v>
      </c>
      <c r="F8" s="106">
        <v>249</v>
      </c>
      <c r="G8" s="2">
        <v>112</v>
      </c>
    </row>
    <row r="9" spans="1:14" x14ac:dyDescent="0.2">
      <c r="A9" s="162" t="s">
        <v>242</v>
      </c>
      <c r="B9" s="106">
        <v>429</v>
      </c>
      <c r="C9" s="106">
        <v>23</v>
      </c>
      <c r="D9" s="106">
        <v>282</v>
      </c>
      <c r="E9" s="106">
        <v>26</v>
      </c>
      <c r="F9" s="106">
        <v>690</v>
      </c>
      <c r="G9" s="2">
        <v>82</v>
      </c>
    </row>
    <row r="10" spans="1:14" x14ac:dyDescent="0.2">
      <c r="A10" s="162" t="s">
        <v>237</v>
      </c>
      <c r="B10" s="106">
        <v>339</v>
      </c>
      <c r="C10" s="106">
        <v>1</v>
      </c>
      <c r="D10" s="106">
        <v>20</v>
      </c>
      <c r="E10" s="106">
        <v>107</v>
      </c>
      <c r="F10" s="106">
        <v>319</v>
      </c>
      <c r="G10" s="2">
        <v>159</v>
      </c>
    </row>
    <row r="11" spans="1:14" x14ac:dyDescent="0.2">
      <c r="A11" s="162" t="s">
        <v>233</v>
      </c>
      <c r="B11" s="106">
        <v>446</v>
      </c>
      <c r="C11" s="106">
        <v>16</v>
      </c>
      <c r="D11" s="106">
        <v>33</v>
      </c>
      <c r="E11" s="106">
        <v>42</v>
      </c>
      <c r="F11" s="106">
        <v>507</v>
      </c>
      <c r="G11" s="2">
        <v>199</v>
      </c>
    </row>
    <row r="12" spans="1:14" x14ac:dyDescent="0.2">
      <c r="A12" s="162" t="s">
        <v>228</v>
      </c>
      <c r="B12" s="106">
        <v>500</v>
      </c>
      <c r="C12" s="106">
        <v>9</v>
      </c>
      <c r="D12" s="106">
        <v>26</v>
      </c>
      <c r="E12" s="106">
        <v>43</v>
      </c>
      <c r="F12" s="106">
        <v>302</v>
      </c>
      <c r="G12" s="2">
        <v>4</v>
      </c>
    </row>
    <row r="13" spans="1:14" x14ac:dyDescent="0.2">
      <c r="A13" s="162" t="s">
        <v>224</v>
      </c>
      <c r="B13" s="106">
        <v>577</v>
      </c>
      <c r="C13" s="106">
        <v>84</v>
      </c>
      <c r="D13" s="106">
        <v>61</v>
      </c>
      <c r="E13" s="106">
        <v>47</v>
      </c>
      <c r="F13" s="106">
        <v>379</v>
      </c>
      <c r="G13" s="2">
        <v>21</v>
      </c>
    </row>
    <row r="14" spans="1:14" x14ac:dyDescent="0.2">
      <c r="A14" s="162" t="s">
        <v>220</v>
      </c>
      <c r="B14" s="106">
        <v>438</v>
      </c>
      <c r="C14" s="106">
        <v>98</v>
      </c>
      <c r="D14" s="106">
        <v>30</v>
      </c>
      <c r="E14" s="106">
        <v>12</v>
      </c>
      <c r="F14" s="106">
        <v>206</v>
      </c>
      <c r="G14" s="2">
        <v>52</v>
      </c>
    </row>
    <row r="15" spans="1:14" x14ac:dyDescent="0.2">
      <c r="A15" s="162" t="s">
        <v>216</v>
      </c>
      <c r="B15" s="106">
        <v>32</v>
      </c>
      <c r="C15" s="106">
        <v>9</v>
      </c>
      <c r="D15" s="106">
        <v>190</v>
      </c>
      <c r="E15" s="106">
        <v>4</v>
      </c>
      <c r="F15" s="106">
        <v>122</v>
      </c>
      <c r="G15" s="2">
        <v>12</v>
      </c>
    </row>
    <row r="16" spans="1:14" x14ac:dyDescent="0.2">
      <c r="A16" s="162" t="s">
        <v>212</v>
      </c>
      <c r="B16" s="106">
        <v>320</v>
      </c>
      <c r="C16" s="106">
        <v>160</v>
      </c>
      <c r="D16" s="106">
        <v>350</v>
      </c>
      <c r="E16" s="106">
        <v>74</v>
      </c>
      <c r="F16" s="106">
        <v>269</v>
      </c>
      <c r="G16" s="2">
        <v>5</v>
      </c>
    </row>
    <row r="17" spans="1:7" x14ac:dyDescent="0.2">
      <c r="A17" s="162" t="s">
        <v>208</v>
      </c>
      <c r="B17" s="106">
        <v>488</v>
      </c>
      <c r="C17" s="106">
        <v>47</v>
      </c>
      <c r="D17" s="106">
        <v>249</v>
      </c>
      <c r="E17" s="106">
        <v>88</v>
      </c>
      <c r="F17" s="106">
        <v>913</v>
      </c>
      <c r="G17" s="2">
        <v>313</v>
      </c>
    </row>
    <row r="18" spans="1:7" x14ac:dyDescent="0.2">
      <c r="A18" s="162" t="s">
        <v>202</v>
      </c>
      <c r="B18" s="106">
        <v>510</v>
      </c>
      <c r="C18" s="106">
        <v>24</v>
      </c>
      <c r="D18" s="106">
        <v>19</v>
      </c>
      <c r="E18" s="106">
        <v>38</v>
      </c>
      <c r="F18" s="106">
        <v>279</v>
      </c>
      <c r="G18" s="2">
        <v>22</v>
      </c>
    </row>
    <row r="19" spans="1:7" x14ac:dyDescent="0.2">
      <c r="A19" s="162" t="s">
        <v>198</v>
      </c>
      <c r="B19" s="106">
        <v>581</v>
      </c>
      <c r="C19" s="106">
        <v>37</v>
      </c>
      <c r="D19" s="106">
        <v>29</v>
      </c>
      <c r="E19" s="106">
        <v>12</v>
      </c>
      <c r="F19" s="106">
        <v>327</v>
      </c>
      <c r="G19" s="2">
        <v>117</v>
      </c>
    </row>
    <row r="20" spans="1:7" x14ac:dyDescent="0.2">
      <c r="A20" s="162" t="s">
        <v>194</v>
      </c>
      <c r="B20" s="106">
        <v>245</v>
      </c>
      <c r="C20" s="106">
        <v>4</v>
      </c>
      <c r="D20" s="106">
        <v>5</v>
      </c>
      <c r="E20" s="106">
        <v>18</v>
      </c>
      <c r="F20" s="106">
        <v>272</v>
      </c>
      <c r="G20" s="2">
        <v>235</v>
      </c>
    </row>
    <row r="21" spans="1:7" x14ac:dyDescent="0.2">
      <c r="A21" s="162" t="s">
        <v>190</v>
      </c>
      <c r="B21" s="106">
        <v>332</v>
      </c>
      <c r="C21" s="106">
        <v>277</v>
      </c>
      <c r="D21" s="106">
        <v>257</v>
      </c>
      <c r="E21" s="106">
        <v>181</v>
      </c>
      <c r="F21" s="106">
        <v>394</v>
      </c>
      <c r="G21" s="2">
        <v>43</v>
      </c>
    </row>
    <row r="22" spans="1:7" x14ac:dyDescent="0.2">
      <c r="A22" s="162" t="s">
        <v>185</v>
      </c>
      <c r="B22" s="106">
        <v>560</v>
      </c>
      <c r="C22" s="106">
        <v>86</v>
      </c>
      <c r="D22" s="106">
        <v>26</v>
      </c>
      <c r="E22" s="106">
        <v>95</v>
      </c>
      <c r="F22" s="106">
        <v>511</v>
      </c>
      <c r="G22" s="2">
        <v>92</v>
      </c>
    </row>
    <row r="23" spans="1:7" x14ac:dyDescent="0.2">
      <c r="A23" s="162" t="s">
        <v>180</v>
      </c>
      <c r="B23" s="106">
        <v>375</v>
      </c>
      <c r="C23" s="106">
        <v>312</v>
      </c>
      <c r="D23" s="106">
        <v>341</v>
      </c>
      <c r="E23" s="106">
        <v>26</v>
      </c>
      <c r="F23" s="106">
        <v>406</v>
      </c>
      <c r="G23" s="2">
        <v>20</v>
      </c>
    </row>
    <row r="24" spans="1:7" x14ac:dyDescent="0.2">
      <c r="A24" s="162" t="s">
        <v>176</v>
      </c>
      <c r="B24" s="106">
        <v>35</v>
      </c>
      <c r="C24" s="106">
        <v>18</v>
      </c>
      <c r="D24" s="106">
        <v>136</v>
      </c>
      <c r="E24" s="106">
        <v>7</v>
      </c>
      <c r="F24" s="106">
        <v>162</v>
      </c>
      <c r="G24" s="2">
        <v>380</v>
      </c>
    </row>
    <row r="25" spans="1:7" x14ac:dyDescent="0.2">
      <c r="A25" s="162" t="s">
        <v>170</v>
      </c>
      <c r="B25" s="106">
        <v>596</v>
      </c>
      <c r="C25" s="106">
        <v>65</v>
      </c>
      <c r="D25" s="106">
        <v>30</v>
      </c>
      <c r="E25" s="106">
        <v>135</v>
      </c>
      <c r="F25" s="106">
        <v>318</v>
      </c>
      <c r="G25" s="2">
        <v>23</v>
      </c>
    </row>
    <row r="26" spans="1:7" x14ac:dyDescent="0.2">
      <c r="A26" s="162" t="s">
        <v>166</v>
      </c>
      <c r="B26" s="106">
        <v>553</v>
      </c>
      <c r="C26" s="106">
        <v>33</v>
      </c>
      <c r="D26" s="106">
        <v>34</v>
      </c>
      <c r="E26" s="106">
        <v>45</v>
      </c>
      <c r="F26" s="106">
        <v>489</v>
      </c>
      <c r="G26" s="2">
        <v>59</v>
      </c>
    </row>
    <row r="27" spans="1:7" x14ac:dyDescent="0.2">
      <c r="A27" s="162" t="s">
        <v>162</v>
      </c>
      <c r="B27" s="106">
        <v>361</v>
      </c>
      <c r="C27" s="106">
        <v>100</v>
      </c>
      <c r="D27" s="106">
        <v>30</v>
      </c>
      <c r="E27" s="106">
        <v>24</v>
      </c>
      <c r="F27" s="106">
        <v>156</v>
      </c>
      <c r="G27" s="2">
        <v>88</v>
      </c>
    </row>
    <row r="28" spans="1:7" x14ac:dyDescent="0.2">
      <c r="A28" s="162" t="s">
        <v>158</v>
      </c>
      <c r="B28" s="106">
        <v>536</v>
      </c>
      <c r="C28" s="106">
        <v>2</v>
      </c>
      <c r="D28" s="106">
        <v>106</v>
      </c>
      <c r="E28" s="106">
        <v>149</v>
      </c>
      <c r="F28" s="106">
        <v>347</v>
      </c>
      <c r="G28" s="2">
        <v>21</v>
      </c>
    </row>
    <row r="29" spans="1:7" x14ac:dyDescent="0.2">
      <c r="A29" s="162" t="s">
        <v>152</v>
      </c>
      <c r="B29" s="106">
        <v>18</v>
      </c>
      <c r="C29" s="106">
        <v>66</v>
      </c>
      <c r="D29" s="106">
        <v>44</v>
      </c>
      <c r="E29" s="106">
        <v>11</v>
      </c>
      <c r="F29" s="106">
        <v>50</v>
      </c>
      <c r="G29" s="2">
        <v>17</v>
      </c>
    </row>
    <row r="30" spans="1:7" x14ac:dyDescent="0.2">
      <c r="A30" s="162" t="s">
        <v>147</v>
      </c>
      <c r="B30" s="106">
        <v>279</v>
      </c>
      <c r="C30" s="106">
        <v>163</v>
      </c>
      <c r="D30" s="106">
        <v>35</v>
      </c>
      <c r="E30" s="106">
        <v>81</v>
      </c>
      <c r="F30" s="106">
        <v>262</v>
      </c>
      <c r="G30" s="2">
        <v>5</v>
      </c>
    </row>
    <row r="31" spans="1:7" x14ac:dyDescent="0.2">
      <c r="A31" s="162" t="s">
        <v>143</v>
      </c>
      <c r="B31" s="106">
        <v>489</v>
      </c>
      <c r="C31" s="106">
        <v>13</v>
      </c>
      <c r="D31" s="106">
        <v>43</v>
      </c>
      <c r="E31" s="106">
        <v>43</v>
      </c>
      <c r="F31" s="106">
        <v>310</v>
      </c>
      <c r="G31" s="2">
        <v>15</v>
      </c>
    </row>
    <row r="32" spans="1:7" x14ac:dyDescent="0.2">
      <c r="A32" s="162" t="s">
        <v>136</v>
      </c>
      <c r="B32" s="106">
        <v>531</v>
      </c>
      <c r="C32" s="106">
        <v>152</v>
      </c>
      <c r="D32" s="106">
        <v>164</v>
      </c>
      <c r="E32" s="106">
        <v>325</v>
      </c>
      <c r="F32" s="106">
        <v>484</v>
      </c>
      <c r="G32" s="2">
        <v>52</v>
      </c>
    </row>
    <row r="33" spans="1:11" x14ac:dyDescent="0.2">
      <c r="A33" s="162" t="s">
        <v>131</v>
      </c>
      <c r="B33" s="106">
        <v>44</v>
      </c>
      <c r="C33" s="106">
        <v>89</v>
      </c>
      <c r="D33" s="106">
        <v>225</v>
      </c>
      <c r="E33" s="106">
        <v>17</v>
      </c>
      <c r="F33" s="106">
        <v>126</v>
      </c>
      <c r="G33" s="2">
        <v>4</v>
      </c>
    </row>
    <row r="34" spans="1:11" x14ac:dyDescent="0.2">
      <c r="A34" s="162" t="s">
        <v>125</v>
      </c>
      <c r="B34" s="106">
        <v>510</v>
      </c>
      <c r="C34" s="106">
        <v>74</v>
      </c>
      <c r="D34" s="106">
        <v>445</v>
      </c>
      <c r="E34" s="106">
        <v>131</v>
      </c>
      <c r="F34" s="106">
        <v>455</v>
      </c>
      <c r="G34" s="2">
        <v>24</v>
      </c>
    </row>
    <row r="35" spans="1:11" x14ac:dyDescent="0.2">
      <c r="A35" s="162" t="s">
        <v>120</v>
      </c>
      <c r="B35" s="106">
        <v>809</v>
      </c>
      <c r="C35" s="106">
        <v>141</v>
      </c>
      <c r="D35" s="106">
        <v>61</v>
      </c>
      <c r="E35" s="106">
        <v>56</v>
      </c>
      <c r="F35" s="106">
        <v>692</v>
      </c>
      <c r="G35" s="2">
        <v>15</v>
      </c>
    </row>
    <row r="36" spans="1:11" x14ac:dyDescent="0.2">
      <c r="A36" s="162" t="s">
        <v>115</v>
      </c>
      <c r="B36" s="106">
        <v>306</v>
      </c>
      <c r="C36" s="106">
        <v>61</v>
      </c>
      <c r="D36" s="106">
        <v>73</v>
      </c>
      <c r="E36" s="106">
        <v>84</v>
      </c>
      <c r="F36" s="106">
        <v>416</v>
      </c>
      <c r="G36" s="2">
        <v>25</v>
      </c>
    </row>
    <row r="37" spans="1:11" x14ac:dyDescent="0.2">
      <c r="A37" s="162" t="s">
        <v>109</v>
      </c>
      <c r="B37" s="106">
        <v>421</v>
      </c>
      <c r="C37" s="106">
        <v>11</v>
      </c>
      <c r="D37" s="106">
        <v>174</v>
      </c>
      <c r="E37" s="106">
        <v>68</v>
      </c>
      <c r="F37" s="106">
        <v>391</v>
      </c>
      <c r="G37" s="3">
        <v>16</v>
      </c>
    </row>
    <row r="45" spans="1:11" x14ac:dyDescent="0.2">
      <c r="A45" s="240" t="s">
        <v>949</v>
      </c>
      <c r="B45" s="240"/>
      <c r="C45" s="240"/>
      <c r="D45" s="240"/>
      <c r="E45" s="240"/>
      <c r="F45" s="240"/>
      <c r="G45" s="240"/>
      <c r="H45" s="240"/>
      <c r="I45" s="240"/>
      <c r="J45" s="240"/>
      <c r="K45" s="63"/>
    </row>
    <row r="46" spans="1:11" x14ac:dyDescent="0.2">
      <c r="A46" s="227" t="s">
        <v>1108</v>
      </c>
      <c r="B46" s="227"/>
      <c r="C46" s="227"/>
      <c r="D46" s="227"/>
      <c r="E46" s="227"/>
      <c r="F46" s="227"/>
      <c r="G46" s="227"/>
      <c r="H46" s="227"/>
      <c r="I46" s="227"/>
      <c r="J46" s="227"/>
      <c r="K46" s="227"/>
    </row>
    <row r="47" spans="1:11" x14ac:dyDescent="0.2">
      <c r="A47" s="75" t="s">
        <v>1099</v>
      </c>
      <c r="B47" s="8"/>
      <c r="C47" s="52"/>
      <c r="D47" s="8"/>
      <c r="E47" s="52"/>
      <c r="F47" s="8"/>
      <c r="G47" s="52"/>
      <c r="H47" s="8"/>
      <c r="I47" s="52"/>
      <c r="J47" s="8"/>
      <c r="K47" s="52"/>
    </row>
  </sheetData>
  <sortState ref="A6:G37">
    <sortCondition descending="1" ref="A6:A37"/>
  </sortState>
  <mergeCells count="4">
    <mergeCell ref="A45:J45"/>
    <mergeCell ref="A46:K46"/>
    <mergeCell ref="A2:K2"/>
    <mergeCell ref="A1:N1"/>
  </mergeCells>
  <pageMargins left="0.7" right="0.7" top="0.75" bottom="0.75" header="0.3" footer="0.3"/>
  <pageSetup paperSize="9" scale="70" orientation="portrait" horizont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L109"/>
  <sheetViews>
    <sheetView showGridLines="0" showRowColHeaders="0" workbookViewId="0">
      <selection activeCell="P12" sqref="P12"/>
    </sheetView>
  </sheetViews>
  <sheetFormatPr defaultColWidth="8.7109375" defaultRowHeight="12.75" x14ac:dyDescent="0.2"/>
  <cols>
    <col min="1" max="1" width="21" style="2" customWidth="1"/>
    <col min="2" max="2" width="7.7109375" style="2" customWidth="1"/>
    <col min="3" max="3" width="11.140625" style="2" customWidth="1"/>
    <col min="4" max="4" width="8.5703125" style="2" customWidth="1"/>
    <col min="5" max="5" width="12" style="2" customWidth="1"/>
    <col min="6" max="6" width="9.7109375" style="2" customWidth="1"/>
    <col min="7" max="7" width="13.140625" style="2" bestFit="1" customWidth="1"/>
    <col min="8" max="8" width="10.85546875" style="2" customWidth="1"/>
    <col min="9" max="9" width="14.28515625" style="2" bestFit="1" customWidth="1"/>
    <col min="10" max="10" width="10" style="2" customWidth="1"/>
    <col min="11" max="11" width="13.42578125" style="2" customWidth="1"/>
    <col min="12" max="12" width="0.140625" style="2" customWidth="1"/>
    <col min="13" max="16384" width="8.7109375" style="2"/>
  </cols>
  <sheetData>
    <row r="1" spans="1:12" ht="25.5" customHeight="1" x14ac:dyDescent="0.2">
      <c r="A1" s="216" t="s">
        <v>969</v>
      </c>
      <c r="B1" s="216"/>
      <c r="C1" s="216"/>
      <c r="D1" s="216"/>
      <c r="E1" s="216"/>
      <c r="F1" s="216"/>
      <c r="G1" s="216"/>
      <c r="H1" s="216"/>
      <c r="I1" s="216"/>
      <c r="J1" s="216"/>
      <c r="K1" s="216"/>
      <c r="L1" s="216"/>
    </row>
    <row r="2" spans="1:12" ht="30.75" customHeight="1" x14ac:dyDescent="0.2">
      <c r="A2" s="248" t="s">
        <v>1014</v>
      </c>
      <c r="B2" s="248"/>
      <c r="C2" s="248"/>
      <c r="D2" s="248"/>
      <c r="E2" s="248"/>
      <c r="F2" s="248"/>
      <c r="G2" s="248"/>
      <c r="H2" s="248"/>
      <c r="I2" s="248"/>
      <c r="J2" s="248"/>
      <c r="K2" s="248"/>
      <c r="L2" s="147"/>
    </row>
    <row r="3" spans="1:12" ht="30.75" customHeight="1" x14ac:dyDescent="0.2">
      <c r="A3" s="248" t="s">
        <v>1110</v>
      </c>
      <c r="B3" s="248"/>
      <c r="C3" s="248"/>
      <c r="D3" s="248"/>
      <c r="E3" s="248"/>
      <c r="F3" s="248"/>
      <c r="G3" s="248"/>
      <c r="H3" s="248"/>
      <c r="I3" s="248"/>
      <c r="J3" s="248"/>
      <c r="K3" s="248"/>
      <c r="L3" s="147"/>
    </row>
    <row r="4" spans="1:12" ht="30.75" customHeight="1" x14ac:dyDescent="0.2">
      <c r="A4" s="248" t="s">
        <v>1101</v>
      </c>
      <c r="B4" s="248"/>
      <c r="C4" s="248"/>
      <c r="D4" s="248"/>
      <c r="E4" s="248"/>
      <c r="F4" s="248"/>
      <c r="G4" s="248"/>
      <c r="H4" s="248"/>
      <c r="I4" s="248"/>
      <c r="J4" s="248"/>
      <c r="K4" s="248"/>
      <c r="L4" s="147"/>
    </row>
    <row r="5" spans="1:12" ht="12.75" customHeight="1" x14ac:dyDescent="0.2">
      <c r="A5" s="77" t="s">
        <v>1067</v>
      </c>
      <c r="B5" s="77" t="s">
        <v>100</v>
      </c>
      <c r="C5" s="77" t="s">
        <v>101</v>
      </c>
      <c r="D5" s="77" t="s">
        <v>102</v>
      </c>
      <c r="E5" s="77" t="s">
        <v>103</v>
      </c>
      <c r="F5" s="77" t="s">
        <v>104</v>
      </c>
      <c r="G5" s="77" t="s">
        <v>105</v>
      </c>
      <c r="H5" s="77" t="s">
        <v>106</v>
      </c>
      <c r="I5" s="77" t="s">
        <v>107</v>
      </c>
      <c r="J5" s="77" t="s">
        <v>9</v>
      </c>
      <c r="K5" s="77" t="s">
        <v>10</v>
      </c>
      <c r="L5" s="208" t="s">
        <v>1143</v>
      </c>
    </row>
    <row r="6" spans="1:12" ht="12.75" customHeight="1" x14ac:dyDescent="0.2">
      <c r="A6" s="140" t="s">
        <v>599</v>
      </c>
      <c r="B6" s="117">
        <v>115</v>
      </c>
      <c r="C6" s="118" t="s">
        <v>357</v>
      </c>
      <c r="D6" s="117">
        <v>169</v>
      </c>
      <c r="E6" s="118" t="s">
        <v>426</v>
      </c>
      <c r="F6" s="117">
        <v>184</v>
      </c>
      <c r="G6" s="118" t="s">
        <v>110</v>
      </c>
      <c r="H6" s="117">
        <v>148</v>
      </c>
      <c r="I6" s="118" t="s">
        <v>222</v>
      </c>
      <c r="J6" s="124">
        <v>616</v>
      </c>
      <c r="K6" s="125" t="s">
        <v>391</v>
      </c>
      <c r="L6" s="205">
        <v>1</v>
      </c>
    </row>
    <row r="7" spans="1:12" x14ac:dyDescent="0.2">
      <c r="A7" s="140" t="s">
        <v>601</v>
      </c>
      <c r="B7" s="117">
        <v>722</v>
      </c>
      <c r="C7" s="118" t="s">
        <v>895</v>
      </c>
      <c r="D7" s="117">
        <v>125</v>
      </c>
      <c r="E7" s="118" t="s">
        <v>282</v>
      </c>
      <c r="F7" s="117">
        <v>47</v>
      </c>
      <c r="G7" s="118" t="s">
        <v>26</v>
      </c>
      <c r="H7" s="117">
        <v>32</v>
      </c>
      <c r="I7" s="118" t="s">
        <v>34</v>
      </c>
      <c r="J7" s="124">
        <v>926</v>
      </c>
      <c r="K7" s="125" t="s">
        <v>157</v>
      </c>
      <c r="L7" s="205">
        <v>1.5</v>
      </c>
    </row>
    <row r="8" spans="1:12" x14ac:dyDescent="0.2">
      <c r="A8" s="140" t="s">
        <v>603</v>
      </c>
      <c r="B8" s="117">
        <v>9574</v>
      </c>
      <c r="C8" s="118" t="s">
        <v>1060</v>
      </c>
      <c r="D8" s="117">
        <v>3385</v>
      </c>
      <c r="E8" s="118" t="s">
        <v>428</v>
      </c>
      <c r="F8" s="117">
        <v>1905</v>
      </c>
      <c r="G8" s="118" t="s">
        <v>331</v>
      </c>
      <c r="H8" s="117">
        <v>1358</v>
      </c>
      <c r="I8" s="118" t="s">
        <v>134</v>
      </c>
      <c r="J8" s="124">
        <v>16222</v>
      </c>
      <c r="K8" s="125" t="s">
        <v>481</v>
      </c>
      <c r="L8" s="205">
        <v>26.8</v>
      </c>
    </row>
    <row r="9" spans="1:12" x14ac:dyDescent="0.2">
      <c r="A9" s="140" t="s">
        <v>605</v>
      </c>
      <c r="B9" s="117">
        <v>520</v>
      </c>
      <c r="C9" s="118" t="s">
        <v>362</v>
      </c>
      <c r="D9" s="117">
        <v>497</v>
      </c>
      <c r="E9" s="118" t="s">
        <v>417</v>
      </c>
      <c r="F9" s="117">
        <v>418</v>
      </c>
      <c r="G9" s="118" t="s">
        <v>337</v>
      </c>
      <c r="H9" s="117">
        <v>415</v>
      </c>
      <c r="I9" s="118" t="s">
        <v>368</v>
      </c>
      <c r="J9" s="124">
        <v>1850</v>
      </c>
      <c r="K9" s="125" t="s">
        <v>114</v>
      </c>
      <c r="L9" s="205">
        <v>3.1</v>
      </c>
    </row>
    <row r="10" spans="1:12" x14ac:dyDescent="0.2">
      <c r="A10" s="140" t="s">
        <v>607</v>
      </c>
      <c r="B10" s="117">
        <v>1975</v>
      </c>
      <c r="C10" s="118" t="s">
        <v>940</v>
      </c>
      <c r="D10" s="117">
        <v>728</v>
      </c>
      <c r="E10" s="118" t="s">
        <v>113</v>
      </c>
      <c r="F10" s="117">
        <v>479</v>
      </c>
      <c r="G10" s="118" t="s">
        <v>320</v>
      </c>
      <c r="H10" s="117">
        <v>418</v>
      </c>
      <c r="I10" s="118" t="s">
        <v>164</v>
      </c>
      <c r="J10" s="124">
        <v>3600</v>
      </c>
      <c r="K10" s="125" t="s">
        <v>317</v>
      </c>
      <c r="L10" s="205">
        <v>6</v>
      </c>
    </row>
    <row r="11" spans="1:12" x14ac:dyDescent="0.2">
      <c r="A11" s="140" t="s">
        <v>609</v>
      </c>
      <c r="B11" s="117">
        <v>1468</v>
      </c>
      <c r="C11" s="118" t="s">
        <v>253</v>
      </c>
      <c r="D11" s="117">
        <v>834</v>
      </c>
      <c r="E11" s="118" t="s">
        <v>399</v>
      </c>
      <c r="F11" s="117">
        <v>454</v>
      </c>
      <c r="G11" s="118" t="s">
        <v>249</v>
      </c>
      <c r="H11" s="117">
        <v>392</v>
      </c>
      <c r="I11" s="118" t="s">
        <v>541</v>
      </c>
      <c r="J11" s="124">
        <v>3148</v>
      </c>
      <c r="K11" s="125" t="s">
        <v>626</v>
      </c>
      <c r="L11" s="205">
        <v>5.2</v>
      </c>
    </row>
    <row r="12" spans="1:12" x14ac:dyDescent="0.2">
      <c r="A12" s="140" t="s">
        <v>611</v>
      </c>
      <c r="B12" s="117">
        <v>64</v>
      </c>
      <c r="C12" s="118" t="s">
        <v>499</v>
      </c>
      <c r="D12" s="117">
        <v>54</v>
      </c>
      <c r="E12" s="118" t="s">
        <v>467</v>
      </c>
      <c r="F12" s="117">
        <v>25</v>
      </c>
      <c r="G12" s="118" t="s">
        <v>305</v>
      </c>
      <c r="H12" s="117">
        <v>18</v>
      </c>
      <c r="I12" s="118" t="s">
        <v>139</v>
      </c>
      <c r="J12" s="124">
        <v>161</v>
      </c>
      <c r="K12" s="125" t="s">
        <v>257</v>
      </c>
      <c r="L12" s="205">
        <v>0.3</v>
      </c>
    </row>
    <row r="13" spans="1:12" x14ac:dyDescent="0.2">
      <c r="A13" s="140" t="s">
        <v>613</v>
      </c>
      <c r="B13" s="117">
        <v>188</v>
      </c>
      <c r="C13" s="118" t="s">
        <v>418</v>
      </c>
      <c r="D13" s="117">
        <v>393</v>
      </c>
      <c r="E13" s="118" t="s">
        <v>249</v>
      </c>
      <c r="F13" s="117">
        <v>538</v>
      </c>
      <c r="G13" s="118" t="s">
        <v>223</v>
      </c>
      <c r="H13" s="117">
        <v>1616</v>
      </c>
      <c r="I13" s="118" t="s">
        <v>741</v>
      </c>
      <c r="J13" s="124">
        <v>2735</v>
      </c>
      <c r="K13" s="125" t="s">
        <v>236</v>
      </c>
      <c r="L13" s="205">
        <v>4.5</v>
      </c>
    </row>
    <row r="14" spans="1:12" x14ac:dyDescent="0.2">
      <c r="A14" s="140" t="s">
        <v>615</v>
      </c>
      <c r="B14" s="117">
        <v>1551</v>
      </c>
      <c r="C14" s="118" t="s">
        <v>182</v>
      </c>
      <c r="D14" s="117">
        <v>2411</v>
      </c>
      <c r="E14" s="118" t="s">
        <v>551</v>
      </c>
      <c r="F14" s="117">
        <v>1607</v>
      </c>
      <c r="G14" s="118" t="s">
        <v>436</v>
      </c>
      <c r="H14" s="117">
        <v>1178</v>
      </c>
      <c r="I14" s="118" t="s">
        <v>430</v>
      </c>
      <c r="J14" s="124">
        <v>6747</v>
      </c>
      <c r="K14" s="125" t="s">
        <v>139</v>
      </c>
      <c r="L14" s="205">
        <v>11.2</v>
      </c>
    </row>
    <row r="15" spans="1:12" x14ac:dyDescent="0.2">
      <c r="A15" s="140" t="s">
        <v>617</v>
      </c>
      <c r="B15" s="117">
        <v>280</v>
      </c>
      <c r="C15" s="118" t="s">
        <v>19</v>
      </c>
      <c r="D15" s="117">
        <v>724</v>
      </c>
      <c r="E15" s="118" t="s">
        <v>261</v>
      </c>
      <c r="F15" s="117">
        <v>827</v>
      </c>
      <c r="G15" s="118" t="s">
        <v>711</v>
      </c>
      <c r="H15" s="117">
        <v>757</v>
      </c>
      <c r="I15" s="118" t="s">
        <v>506</v>
      </c>
      <c r="J15" s="124">
        <v>2588</v>
      </c>
      <c r="K15" s="125" t="s">
        <v>89</v>
      </c>
      <c r="L15" s="205">
        <v>4.3</v>
      </c>
    </row>
    <row r="16" spans="1:12" x14ac:dyDescent="0.2">
      <c r="A16" s="140" t="s">
        <v>619</v>
      </c>
      <c r="B16" s="117">
        <v>8797</v>
      </c>
      <c r="C16" s="118" t="s">
        <v>591</v>
      </c>
      <c r="D16" s="117">
        <v>5363</v>
      </c>
      <c r="E16" s="118" t="s">
        <v>110</v>
      </c>
      <c r="F16" s="117">
        <v>2308</v>
      </c>
      <c r="G16" s="118" t="s">
        <v>165</v>
      </c>
      <c r="H16" s="117">
        <v>1478</v>
      </c>
      <c r="I16" s="118" t="s">
        <v>546</v>
      </c>
      <c r="J16" s="124">
        <v>17946</v>
      </c>
      <c r="K16" s="125" t="s">
        <v>267</v>
      </c>
      <c r="L16" s="205">
        <v>29.7</v>
      </c>
    </row>
    <row r="17" spans="1:12" x14ac:dyDescent="0.2">
      <c r="A17" s="140" t="s">
        <v>621</v>
      </c>
      <c r="B17" s="117">
        <v>99</v>
      </c>
      <c r="C17" s="118" t="s">
        <v>578</v>
      </c>
      <c r="D17" s="117">
        <v>313</v>
      </c>
      <c r="E17" s="118" t="s">
        <v>367</v>
      </c>
      <c r="F17" s="117">
        <v>374</v>
      </c>
      <c r="G17" s="118" t="s">
        <v>229</v>
      </c>
      <c r="H17" s="117">
        <v>441</v>
      </c>
      <c r="I17" s="118" t="s">
        <v>328</v>
      </c>
      <c r="J17" s="124">
        <v>1227</v>
      </c>
      <c r="K17" s="125" t="s">
        <v>232</v>
      </c>
      <c r="L17" s="205">
        <v>2</v>
      </c>
    </row>
    <row r="18" spans="1:12" x14ac:dyDescent="0.2">
      <c r="A18" s="140" t="s">
        <v>623</v>
      </c>
      <c r="B18" s="117">
        <v>802</v>
      </c>
      <c r="C18" s="118" t="s">
        <v>75</v>
      </c>
      <c r="D18" s="117">
        <v>728</v>
      </c>
      <c r="E18" s="118" t="s">
        <v>333</v>
      </c>
      <c r="F18" s="117">
        <v>436</v>
      </c>
      <c r="G18" s="118" t="s">
        <v>119</v>
      </c>
      <c r="H18" s="117">
        <v>602</v>
      </c>
      <c r="I18" s="118" t="s">
        <v>287</v>
      </c>
      <c r="J18" s="124">
        <v>2568</v>
      </c>
      <c r="K18" s="125" t="s">
        <v>327</v>
      </c>
      <c r="L18" s="205">
        <v>4.2</v>
      </c>
    </row>
    <row r="19" spans="1:12" x14ac:dyDescent="0.2">
      <c r="A19" s="140" t="s">
        <v>7</v>
      </c>
      <c r="B19" s="117">
        <v>19</v>
      </c>
      <c r="C19" s="118" t="s">
        <v>197</v>
      </c>
      <c r="D19" s="117">
        <v>37</v>
      </c>
      <c r="E19" s="118" t="s">
        <v>631</v>
      </c>
      <c r="F19" s="117">
        <v>17</v>
      </c>
      <c r="G19" s="118" t="s">
        <v>490</v>
      </c>
      <c r="H19" s="117">
        <v>17</v>
      </c>
      <c r="I19" s="118" t="s">
        <v>490</v>
      </c>
      <c r="J19" s="124">
        <v>90</v>
      </c>
      <c r="K19" s="125" t="s">
        <v>452</v>
      </c>
      <c r="L19" s="205">
        <v>0.1</v>
      </c>
    </row>
    <row r="20" spans="1:12" x14ac:dyDescent="0.2">
      <c r="A20" s="3" t="s">
        <v>800</v>
      </c>
      <c r="B20" s="105">
        <f>SUBTOTAL(109,B6:B19)</f>
        <v>26174</v>
      </c>
      <c r="C20" s="95" t="str">
        <f>CONCATENATE("(",FIXED(_tbl16[&lt;1]/_tbl16[[#This Row],[Total]]*100,1),")")</f>
        <v>(43.3)</v>
      </c>
      <c r="D20" s="105">
        <f>SUBTOTAL(109,D6:D19)</f>
        <v>15761</v>
      </c>
      <c r="E20" s="3" t="str">
        <f>CONCATENATE("(",FIXED(_tbl16[[#This Row],[1-4]]/_tbl16[[#This Row],[Total]]*100,1),")")</f>
        <v>(26.1)</v>
      </c>
      <c r="F20" s="105">
        <f>SUBTOTAL(109,F6:F19)</f>
        <v>9619</v>
      </c>
      <c r="G20" s="3" t="str">
        <f>CONCATENATE("(",FIXED(_tbl16[[#This Row],[5-10]]/_tbl16[[#This Row],[Total]]*100,1),")")</f>
        <v>(15.9)</v>
      </c>
      <c r="H20" s="105">
        <f>SUBTOTAL(109,H6:H19)</f>
        <v>8870</v>
      </c>
      <c r="I20" s="3" t="str">
        <f>CONCATENATE("(",FIXED(_tbl16[11-15]/_tbl16[[#This Row],[Total]]*100,1),")")</f>
        <v>(14.7)</v>
      </c>
      <c r="J20" s="105">
        <f>SUBTOTAL(109,J6:J19)</f>
        <v>60424</v>
      </c>
      <c r="K20" s="95" t="s">
        <v>71</v>
      </c>
      <c r="L20" s="118" t="str">
        <f>_tbl16[[#This Row],[Total (%)]]</f>
        <v/>
      </c>
    </row>
    <row r="22" spans="1:12" x14ac:dyDescent="0.2">
      <c r="A22" s="79" t="s">
        <v>949</v>
      </c>
      <c r="B22" s="80"/>
      <c r="C22" s="81"/>
      <c r="D22" s="80"/>
      <c r="E22" s="81"/>
      <c r="F22" s="80"/>
      <c r="G22" s="81"/>
      <c r="H22" s="80"/>
      <c r="I22" s="81"/>
      <c r="J22" s="80"/>
      <c r="K22" s="81"/>
    </row>
    <row r="23" spans="1:12" x14ac:dyDescent="0.2">
      <c r="A23" s="227" t="s">
        <v>1109</v>
      </c>
      <c r="B23" s="227"/>
      <c r="C23" s="227"/>
      <c r="D23" s="227"/>
      <c r="E23" s="227"/>
      <c r="F23" s="227"/>
      <c r="G23" s="227"/>
      <c r="H23" s="227"/>
      <c r="I23" s="227"/>
      <c r="J23" s="227"/>
      <c r="K23" s="227"/>
    </row>
    <row r="24" spans="1:12" x14ac:dyDescent="0.2">
      <c r="A24" s="227"/>
      <c r="B24" s="227"/>
      <c r="C24" s="227"/>
      <c r="D24" s="227"/>
      <c r="E24" s="227"/>
      <c r="F24" s="227"/>
      <c r="G24" s="227"/>
      <c r="H24" s="227"/>
      <c r="I24" s="227"/>
      <c r="J24" s="227"/>
      <c r="K24" s="227"/>
    </row>
    <row r="108" ht="20.25" customHeight="1" x14ac:dyDescent="0.2"/>
    <row r="109" ht="17.25" customHeight="1" x14ac:dyDescent="0.2"/>
  </sheetData>
  <mergeCells count="6">
    <mergeCell ref="A3:K3"/>
    <mergeCell ref="A4:K4"/>
    <mergeCell ref="A23:K23"/>
    <mergeCell ref="A24:K24"/>
    <mergeCell ref="A1:L1"/>
    <mergeCell ref="A2:K2"/>
  </mergeCells>
  <conditionalFormatting sqref="A20:G20">
    <cfRule type="expression" dxfId="749" priority="15">
      <formula>IF($A20="Total",0,1)</formula>
    </cfRule>
  </conditionalFormatting>
  <conditionalFormatting sqref="K20">
    <cfRule type="expression" dxfId="748" priority="5">
      <formula>IF($A20="Total",0,1)</formula>
    </cfRule>
  </conditionalFormatting>
  <conditionalFormatting sqref="I20">
    <cfRule type="expression" dxfId="747" priority="4">
      <formula>IF($A20="Total",0,1)</formula>
    </cfRule>
  </conditionalFormatting>
  <conditionalFormatting sqref="H20">
    <cfRule type="expression" dxfId="746" priority="3">
      <formula>IF($A20="Total",0,1)</formula>
    </cfRule>
  </conditionalFormatting>
  <conditionalFormatting sqref="J20">
    <cfRule type="expression" dxfId="745" priority="2">
      <formula>IF($A20="Total",0,1)</formula>
    </cfRule>
  </conditionalFormatting>
  <pageMargins left="0.7" right="0.7" top="0.75" bottom="0.75" header="0.3" footer="0.3"/>
  <pageSetup paperSize="9" scale="61" orientation="portrait" horizontalDpi="30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P42"/>
  <sheetViews>
    <sheetView showGridLines="0" showRowColHeaders="0" workbookViewId="0">
      <selection activeCell="S21" sqref="S21"/>
    </sheetView>
  </sheetViews>
  <sheetFormatPr defaultRowHeight="12.75" x14ac:dyDescent="0.2"/>
  <cols>
    <col min="1" max="1" width="19.5703125" style="58" bestFit="1" customWidth="1"/>
    <col min="2" max="2" width="10.140625" style="58" customWidth="1"/>
    <col min="3" max="3" width="6" style="58" bestFit="1" customWidth="1"/>
    <col min="4" max="4" width="5.140625" style="58" bestFit="1" customWidth="1"/>
    <col min="5" max="5" width="6.140625" style="58" bestFit="1" customWidth="1"/>
    <col min="6" max="16384" width="9.140625" style="58"/>
  </cols>
  <sheetData>
    <row r="1" spans="1:16" ht="18" customHeight="1" x14ac:dyDescent="0.2">
      <c r="A1" s="216" t="s">
        <v>970</v>
      </c>
      <c r="B1" s="216"/>
      <c r="C1" s="216"/>
      <c r="D1" s="216"/>
      <c r="E1" s="216"/>
      <c r="F1" s="216"/>
      <c r="G1" s="216"/>
      <c r="H1" s="216"/>
      <c r="I1" s="216"/>
      <c r="J1" s="216"/>
      <c r="K1" s="216"/>
      <c r="L1" s="216"/>
      <c r="M1" s="216"/>
      <c r="N1" s="216"/>
      <c r="O1" s="216"/>
    </row>
    <row r="2" spans="1:16" ht="27" customHeight="1" x14ac:dyDescent="0.2">
      <c r="A2" s="249" t="s">
        <v>1015</v>
      </c>
      <c r="B2" s="249"/>
      <c r="C2" s="249"/>
      <c r="D2" s="249"/>
      <c r="E2" s="249"/>
      <c r="F2" s="249"/>
      <c r="G2" s="249"/>
      <c r="H2" s="249"/>
      <c r="I2" s="249"/>
      <c r="J2" s="249"/>
      <c r="K2" s="249"/>
      <c r="L2" s="249"/>
      <c r="M2" s="249"/>
      <c r="N2" s="249"/>
      <c r="O2" s="249"/>
      <c r="P2" s="249"/>
    </row>
    <row r="3" spans="1:16" x14ac:dyDescent="0.2">
      <c r="A3"/>
      <c r="B3"/>
      <c r="C3"/>
    </row>
    <row r="4" spans="1:16" x14ac:dyDescent="0.2">
      <c r="A4" s="206"/>
      <c r="B4" s="207"/>
      <c r="C4"/>
    </row>
    <row r="5" spans="1:16" x14ac:dyDescent="0.2">
      <c r="A5" s="206"/>
      <c r="B5" s="207"/>
      <c r="C5"/>
    </row>
    <row r="6" spans="1:16" x14ac:dyDescent="0.2">
      <c r="A6" s="206"/>
      <c r="B6" s="207"/>
      <c r="C6"/>
    </row>
    <row r="7" spans="1:16" x14ac:dyDescent="0.2">
      <c r="A7" s="206"/>
      <c r="B7" s="207"/>
      <c r="C7"/>
      <c r="D7" s="74"/>
      <c r="E7" s="74"/>
    </row>
    <row r="8" spans="1:16" x14ac:dyDescent="0.2">
      <c r="A8" s="206"/>
      <c r="B8" s="207"/>
      <c r="C8"/>
      <c r="D8" s="74"/>
      <c r="E8" s="74"/>
    </row>
    <row r="9" spans="1:16" x14ac:dyDescent="0.2">
      <c r="A9" s="206"/>
      <c r="B9" s="207"/>
      <c r="C9"/>
      <c r="D9" s="74"/>
      <c r="E9" s="74"/>
    </row>
    <row r="10" spans="1:16" x14ac:dyDescent="0.2">
      <c r="A10" s="206"/>
      <c r="B10" s="207"/>
      <c r="C10"/>
      <c r="D10" s="74"/>
      <c r="E10" s="74"/>
    </row>
    <row r="11" spans="1:16" x14ac:dyDescent="0.2">
      <c r="A11" s="206"/>
      <c r="B11" s="207"/>
      <c r="C11"/>
      <c r="D11" s="74"/>
      <c r="E11" s="74"/>
    </row>
    <row r="12" spans="1:16" x14ac:dyDescent="0.2">
      <c r="A12" s="206"/>
      <c r="B12" s="207"/>
      <c r="C12"/>
      <c r="D12" s="74"/>
      <c r="E12" s="74"/>
    </row>
    <row r="13" spans="1:16" x14ac:dyDescent="0.2">
      <c r="A13" s="206"/>
      <c r="B13" s="207"/>
      <c r="C13"/>
      <c r="D13" s="74"/>
      <c r="E13" s="74"/>
    </row>
    <row r="14" spans="1:16" x14ac:dyDescent="0.2">
      <c r="A14" s="206"/>
      <c r="B14" s="207"/>
      <c r="C14"/>
      <c r="D14" s="74"/>
      <c r="E14" s="74"/>
    </row>
    <row r="15" spans="1:16" x14ac:dyDescent="0.2">
      <c r="A15" s="206"/>
      <c r="B15" s="207"/>
      <c r="C15"/>
      <c r="D15" s="74"/>
      <c r="E15" s="74"/>
    </row>
    <row r="16" spans="1:16" x14ac:dyDescent="0.2">
      <c r="A16" s="206"/>
      <c r="B16" s="207"/>
      <c r="C16"/>
      <c r="D16" s="74"/>
      <c r="E16" s="74"/>
    </row>
    <row r="17" spans="1:5" x14ac:dyDescent="0.2">
      <c r="A17" s="206"/>
      <c r="B17" s="207"/>
      <c r="C17"/>
      <c r="D17" s="74"/>
      <c r="E17" s="74"/>
    </row>
    <row r="18" spans="1:5" x14ac:dyDescent="0.2">
      <c r="A18" s="206"/>
      <c r="B18" s="207"/>
      <c r="C18"/>
      <c r="D18" s="74"/>
      <c r="E18" s="74"/>
    </row>
    <row r="19" spans="1:5" x14ac:dyDescent="0.2">
      <c r="A19" s="206"/>
      <c r="B19" s="207"/>
      <c r="C19"/>
      <c r="D19" s="74"/>
      <c r="E19" s="74"/>
    </row>
    <row r="20" spans="1:5" x14ac:dyDescent="0.2">
      <c r="A20"/>
      <c r="B20"/>
      <c r="C20"/>
      <c r="D20" s="74"/>
      <c r="E20" s="74"/>
    </row>
    <row r="21" spans="1:5" x14ac:dyDescent="0.2">
      <c r="A21" s="73"/>
      <c r="B21" s="74"/>
      <c r="C21" s="74"/>
      <c r="D21" s="74"/>
      <c r="E21" s="74"/>
    </row>
    <row r="22" spans="1:5" x14ac:dyDescent="0.2">
      <c r="A22" s="73"/>
      <c r="B22" s="74"/>
      <c r="C22" s="74"/>
      <c r="D22" s="74"/>
      <c r="E22" s="74"/>
    </row>
    <row r="23" spans="1:5" x14ac:dyDescent="0.2">
      <c r="A23" s="73"/>
      <c r="B23" s="74"/>
      <c r="C23" s="74"/>
      <c r="D23" s="74"/>
      <c r="E23" s="74"/>
    </row>
    <row r="24" spans="1:5" x14ac:dyDescent="0.2">
      <c r="A24" s="73"/>
      <c r="B24" s="74"/>
      <c r="C24" s="74"/>
      <c r="D24" s="74"/>
      <c r="E24" s="74"/>
    </row>
    <row r="25" spans="1:5" x14ac:dyDescent="0.2">
      <c r="A25" s="73"/>
      <c r="B25" s="74"/>
      <c r="C25" s="74"/>
      <c r="D25" s="74"/>
      <c r="E25" s="74"/>
    </row>
    <row r="26" spans="1:5" x14ac:dyDescent="0.2">
      <c r="A26" s="73"/>
      <c r="B26" s="74"/>
      <c r="C26" s="74"/>
      <c r="D26" s="74"/>
      <c r="E26" s="74"/>
    </row>
    <row r="27" spans="1:5" x14ac:dyDescent="0.2">
      <c r="A27" s="73"/>
      <c r="B27" s="74"/>
      <c r="C27" s="74"/>
      <c r="D27" s="74"/>
      <c r="E27" s="74"/>
    </row>
    <row r="28" spans="1:5" x14ac:dyDescent="0.2">
      <c r="A28" s="73"/>
      <c r="B28" s="74"/>
      <c r="C28" s="74"/>
      <c r="D28" s="74"/>
      <c r="E28" s="74"/>
    </row>
    <row r="29" spans="1:5" x14ac:dyDescent="0.2">
      <c r="A29" s="73"/>
      <c r="B29" s="74"/>
      <c r="C29" s="74"/>
      <c r="D29" s="74"/>
      <c r="E29" s="74"/>
    </row>
    <row r="30" spans="1:5" x14ac:dyDescent="0.2">
      <c r="A30" s="73"/>
      <c r="B30" s="74"/>
      <c r="C30" s="74"/>
      <c r="D30" s="74"/>
      <c r="E30" s="74"/>
    </row>
    <row r="31" spans="1:5" x14ac:dyDescent="0.2">
      <c r="A31" s="73"/>
      <c r="B31" s="74"/>
      <c r="C31" s="74"/>
      <c r="D31" s="74"/>
      <c r="E31" s="74"/>
    </row>
    <row r="32" spans="1:5" x14ac:dyDescent="0.2">
      <c r="A32" s="73"/>
      <c r="B32" s="74"/>
      <c r="C32" s="74"/>
      <c r="D32" s="74"/>
      <c r="E32" s="74"/>
    </row>
    <row r="33" spans="1:11" x14ac:dyDescent="0.2">
      <c r="A33" s="73"/>
      <c r="B33" s="74"/>
      <c r="C33" s="74"/>
      <c r="D33" s="74"/>
      <c r="E33" s="74"/>
    </row>
    <row r="34" spans="1:11" x14ac:dyDescent="0.2">
      <c r="A34" s="73"/>
      <c r="B34" s="74"/>
      <c r="C34" s="74"/>
      <c r="D34" s="74"/>
      <c r="E34" s="74"/>
    </row>
    <row r="35" spans="1:11" x14ac:dyDescent="0.2">
      <c r="A35" s="73"/>
      <c r="B35" s="74"/>
      <c r="C35" s="74"/>
      <c r="D35" s="74"/>
      <c r="E35" s="74"/>
    </row>
    <row r="36" spans="1:11" x14ac:dyDescent="0.2">
      <c r="A36" s="73"/>
      <c r="B36" s="74"/>
      <c r="C36" s="74"/>
      <c r="D36" s="74"/>
      <c r="E36" s="74"/>
    </row>
    <row r="37" spans="1:11" x14ac:dyDescent="0.2">
      <c r="A37" s="73"/>
      <c r="B37" s="74"/>
      <c r="C37" s="74"/>
      <c r="D37" s="74"/>
      <c r="E37" s="74"/>
    </row>
    <row r="38" spans="1:11" x14ac:dyDescent="0.2">
      <c r="A38" s="73"/>
      <c r="B38" s="74"/>
      <c r="C38" s="74"/>
      <c r="D38" s="74"/>
      <c r="E38" s="74"/>
    </row>
    <row r="39" spans="1:11" x14ac:dyDescent="0.2">
      <c r="A39" s="73"/>
      <c r="B39" s="74"/>
      <c r="C39" s="74"/>
      <c r="D39" s="74"/>
      <c r="E39" s="74"/>
    </row>
    <row r="41" spans="1:11" ht="12" customHeight="1" x14ac:dyDescent="0.2">
      <c r="A41" s="79" t="s">
        <v>949</v>
      </c>
      <c r="B41" s="80"/>
      <c r="C41" s="81"/>
      <c r="D41" s="80"/>
      <c r="E41" s="81"/>
      <c r="F41" s="80"/>
      <c r="G41" s="81"/>
      <c r="H41" s="80"/>
      <c r="I41" s="81"/>
      <c r="J41" s="80"/>
      <c r="K41" s="81"/>
    </row>
    <row r="42" spans="1:11" ht="21.75" customHeight="1" x14ac:dyDescent="0.2">
      <c r="A42" s="234" t="s">
        <v>1109</v>
      </c>
      <c r="B42" s="234"/>
      <c r="C42" s="234"/>
      <c r="D42" s="234"/>
      <c r="E42" s="234"/>
      <c r="F42" s="234"/>
      <c r="G42" s="234"/>
      <c r="H42" s="234"/>
      <c r="I42" s="234"/>
      <c r="J42" s="234"/>
      <c r="K42" s="234"/>
    </row>
  </sheetData>
  <mergeCells count="3">
    <mergeCell ref="A1:O1"/>
    <mergeCell ref="A2:P2"/>
    <mergeCell ref="A42:K42"/>
  </mergeCells>
  <pageMargins left="0.7" right="0.7" top="0.75" bottom="0.75" header="0.3" footer="0.3"/>
  <pageSetup paperSize="9" scale="8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58"/>
  <sheetViews>
    <sheetView showGridLines="0" showRowColHeaders="0" topLeftCell="A13" workbookViewId="0">
      <selection activeCell="M39" sqref="M39"/>
    </sheetView>
  </sheetViews>
  <sheetFormatPr defaultColWidth="8.7109375" defaultRowHeight="12.75" x14ac:dyDescent="0.2"/>
  <cols>
    <col min="1" max="1" width="27.7109375" style="2" customWidth="1"/>
    <col min="2" max="2" width="7.85546875" style="2" customWidth="1"/>
    <col min="3" max="3" width="11.28515625" style="2" customWidth="1"/>
    <col min="4" max="4" width="10.85546875" style="2" bestFit="1" customWidth="1"/>
    <col min="5" max="5" width="14.28515625" style="2" customWidth="1"/>
    <col min="6" max="6" width="10.85546875" style="2" bestFit="1" customWidth="1"/>
    <col min="7" max="7" width="14.28515625" style="2" customWidth="1"/>
    <col min="8" max="8" width="0.140625" style="2" customWidth="1"/>
    <col min="9" max="9" width="12.28515625" style="2" customWidth="1"/>
    <col min="10" max="10" width="10" style="2" customWidth="1"/>
    <col min="11" max="11" width="13.42578125" style="2" customWidth="1"/>
    <col min="12" max="16384" width="8.7109375" style="2"/>
  </cols>
  <sheetData>
    <row r="1" spans="1:14" ht="23.25" customHeight="1" x14ac:dyDescent="0.2">
      <c r="A1" s="216" t="s">
        <v>879</v>
      </c>
      <c r="B1" s="216"/>
      <c r="C1" s="216"/>
      <c r="D1" s="216"/>
      <c r="E1" s="216"/>
      <c r="F1" s="216"/>
      <c r="G1" s="216"/>
      <c r="H1" s="216"/>
      <c r="I1" s="216"/>
      <c r="J1" s="216"/>
      <c r="K1" s="216"/>
      <c r="L1" s="157"/>
      <c r="M1" s="157"/>
      <c r="N1" s="157"/>
    </row>
    <row r="2" spans="1:14" ht="34.5" customHeight="1" x14ac:dyDescent="0.2">
      <c r="A2" s="249" t="s">
        <v>1016</v>
      </c>
      <c r="B2" s="249"/>
      <c r="C2" s="249"/>
      <c r="D2" s="249"/>
      <c r="E2" s="249"/>
      <c r="F2" s="249"/>
      <c r="G2" s="249"/>
      <c r="H2" s="249"/>
      <c r="I2" s="249"/>
      <c r="J2" s="147"/>
      <c r="K2" s="147"/>
    </row>
    <row r="3" spans="1:14" ht="40.5" customHeight="1" x14ac:dyDescent="0.2">
      <c r="A3" s="249" t="s">
        <v>1100</v>
      </c>
      <c r="B3" s="249"/>
      <c r="C3" s="249"/>
      <c r="D3" s="249"/>
      <c r="E3" s="249"/>
      <c r="F3" s="249"/>
      <c r="G3" s="249"/>
      <c r="H3" s="249"/>
      <c r="I3" s="249"/>
      <c r="J3" s="249"/>
      <c r="K3" s="249"/>
    </row>
    <row r="4" spans="1:14" ht="43.5" customHeight="1" x14ac:dyDescent="0.2">
      <c r="A4" s="249" t="s">
        <v>1101</v>
      </c>
      <c r="B4" s="249"/>
      <c r="C4" s="249"/>
      <c r="D4" s="249"/>
      <c r="E4" s="249"/>
      <c r="F4" s="249"/>
      <c r="G4" s="249"/>
      <c r="H4" s="249"/>
      <c r="I4" s="249"/>
      <c r="J4" s="249"/>
      <c r="K4" s="249"/>
    </row>
    <row r="5" spans="1:14" x14ac:dyDescent="0.2">
      <c r="A5" s="77" t="s">
        <v>880</v>
      </c>
      <c r="B5" s="182" t="s">
        <v>515</v>
      </c>
      <c r="C5" s="77" t="s">
        <v>516</v>
      </c>
      <c r="D5" s="77" t="s">
        <v>1120</v>
      </c>
      <c r="E5" s="77" t="s">
        <v>1121</v>
      </c>
      <c r="F5" s="77" t="s">
        <v>9</v>
      </c>
      <c r="G5" s="77" t="s">
        <v>10</v>
      </c>
      <c r="H5" s="204" t="s">
        <v>1143</v>
      </c>
      <c r="I5" s="27"/>
    </row>
    <row r="6" spans="1:14" x14ac:dyDescent="0.2">
      <c r="A6" s="140" t="s">
        <v>599</v>
      </c>
      <c r="B6" s="117">
        <v>16</v>
      </c>
      <c r="C6" s="118" t="s">
        <v>352</v>
      </c>
      <c r="D6" s="117">
        <v>12</v>
      </c>
      <c r="E6" s="118" t="s">
        <v>523</v>
      </c>
      <c r="F6" s="138">
        <v>28</v>
      </c>
      <c r="G6" s="139" t="s">
        <v>457</v>
      </c>
      <c r="H6" s="205">
        <v>1.7</v>
      </c>
    </row>
    <row r="7" spans="1:14" x14ac:dyDescent="0.2">
      <c r="A7" s="140" t="s">
        <v>601</v>
      </c>
      <c r="B7" s="185"/>
      <c r="C7" s="186"/>
      <c r="D7" s="185"/>
      <c r="E7" s="186"/>
      <c r="F7" s="138">
        <v>6</v>
      </c>
      <c r="G7" s="139" t="s">
        <v>398</v>
      </c>
      <c r="H7" s="205">
        <v>0.4</v>
      </c>
    </row>
    <row r="8" spans="1:14" x14ac:dyDescent="0.2">
      <c r="A8" s="140" t="s">
        <v>603</v>
      </c>
      <c r="B8" s="117">
        <v>179</v>
      </c>
      <c r="C8" s="118" t="s">
        <v>733</v>
      </c>
      <c r="D8" s="117">
        <v>120</v>
      </c>
      <c r="E8" s="118" t="s">
        <v>365</v>
      </c>
      <c r="F8" s="138">
        <v>299</v>
      </c>
      <c r="G8" s="139" t="s">
        <v>303</v>
      </c>
      <c r="H8" s="205">
        <v>17.7</v>
      </c>
    </row>
    <row r="9" spans="1:14" x14ac:dyDescent="0.2">
      <c r="A9" s="140" t="s">
        <v>605</v>
      </c>
      <c r="B9" s="117">
        <v>50</v>
      </c>
      <c r="C9" s="118" t="s">
        <v>567</v>
      </c>
      <c r="D9" s="117">
        <v>28</v>
      </c>
      <c r="E9" s="118" t="s">
        <v>328</v>
      </c>
      <c r="F9" s="138">
        <v>78</v>
      </c>
      <c r="G9" s="139" t="s">
        <v>193</v>
      </c>
      <c r="H9" s="205">
        <v>4.5999999999999996</v>
      </c>
    </row>
    <row r="10" spans="1:14" x14ac:dyDescent="0.2">
      <c r="A10" s="140" t="s">
        <v>607</v>
      </c>
      <c r="B10" s="117">
        <v>36</v>
      </c>
      <c r="C10" s="118" t="s">
        <v>352</v>
      </c>
      <c r="D10" s="117">
        <v>27</v>
      </c>
      <c r="E10" s="118" t="s">
        <v>523</v>
      </c>
      <c r="F10" s="138">
        <v>63</v>
      </c>
      <c r="G10" s="139" t="s">
        <v>175</v>
      </c>
      <c r="H10" s="205">
        <v>3.7</v>
      </c>
    </row>
    <row r="11" spans="1:14" x14ac:dyDescent="0.2">
      <c r="A11" s="140" t="s">
        <v>609</v>
      </c>
      <c r="B11" s="117">
        <v>49</v>
      </c>
      <c r="C11" s="118" t="s">
        <v>732</v>
      </c>
      <c r="D11" s="117">
        <v>36</v>
      </c>
      <c r="E11" s="118" t="s">
        <v>513</v>
      </c>
      <c r="F11" s="138">
        <v>85</v>
      </c>
      <c r="G11" s="139" t="s">
        <v>472</v>
      </c>
      <c r="H11" s="205">
        <v>5</v>
      </c>
    </row>
    <row r="12" spans="1:14" x14ac:dyDescent="0.2">
      <c r="A12" s="140" t="s">
        <v>611</v>
      </c>
      <c r="B12" s="117">
        <v>3</v>
      </c>
      <c r="C12" s="118" t="s">
        <v>523</v>
      </c>
      <c r="D12" s="117">
        <v>4</v>
      </c>
      <c r="E12" s="118" t="s">
        <v>352</v>
      </c>
      <c r="F12" s="138">
        <v>7</v>
      </c>
      <c r="G12" s="139" t="s">
        <v>398</v>
      </c>
      <c r="H12" s="205">
        <v>0.4</v>
      </c>
    </row>
    <row r="13" spans="1:14" x14ac:dyDescent="0.2">
      <c r="A13" s="140" t="s">
        <v>613</v>
      </c>
      <c r="B13" s="117">
        <v>269</v>
      </c>
      <c r="C13" s="118" t="s">
        <v>571</v>
      </c>
      <c r="D13" s="117">
        <v>197</v>
      </c>
      <c r="E13" s="118" t="s">
        <v>938</v>
      </c>
      <c r="F13" s="138">
        <v>466</v>
      </c>
      <c r="G13" s="139" t="s">
        <v>397</v>
      </c>
      <c r="H13" s="205">
        <v>27.6</v>
      </c>
    </row>
    <row r="14" spans="1:14" x14ac:dyDescent="0.2">
      <c r="A14" s="140" t="s">
        <v>615</v>
      </c>
      <c r="B14" s="117">
        <v>95</v>
      </c>
      <c r="C14" s="118" t="s">
        <v>757</v>
      </c>
      <c r="D14" s="117">
        <v>72</v>
      </c>
      <c r="E14" s="118" t="s">
        <v>933</v>
      </c>
      <c r="F14" s="138">
        <v>167</v>
      </c>
      <c r="G14" s="139" t="s">
        <v>215</v>
      </c>
      <c r="H14" s="205">
        <v>9.9</v>
      </c>
    </row>
    <row r="15" spans="1:14" x14ac:dyDescent="0.2">
      <c r="A15" s="140" t="s">
        <v>617</v>
      </c>
      <c r="B15" s="117">
        <v>65</v>
      </c>
      <c r="C15" s="118" t="s">
        <v>841</v>
      </c>
      <c r="D15" s="117">
        <v>37</v>
      </c>
      <c r="E15" s="118" t="s">
        <v>840</v>
      </c>
      <c r="F15" s="138">
        <v>102</v>
      </c>
      <c r="G15" s="139" t="s">
        <v>317</v>
      </c>
      <c r="H15" s="205">
        <v>6</v>
      </c>
    </row>
    <row r="16" spans="1:14" x14ac:dyDescent="0.2">
      <c r="A16" s="140" t="s">
        <v>619</v>
      </c>
      <c r="B16" s="117">
        <v>147</v>
      </c>
      <c r="C16" s="118" t="s">
        <v>742</v>
      </c>
      <c r="D16" s="117">
        <v>117</v>
      </c>
      <c r="E16" s="118" t="s">
        <v>383</v>
      </c>
      <c r="F16" s="138">
        <v>264</v>
      </c>
      <c r="G16" s="139" t="s">
        <v>196</v>
      </c>
      <c r="H16" s="205">
        <v>15.6</v>
      </c>
    </row>
    <row r="17" spans="1:11" x14ac:dyDescent="0.2">
      <c r="A17" s="140" t="s">
        <v>621</v>
      </c>
      <c r="B17" s="117">
        <v>24</v>
      </c>
      <c r="C17" s="118" t="s">
        <v>715</v>
      </c>
      <c r="D17" s="117">
        <v>17</v>
      </c>
      <c r="E17" s="118" t="s">
        <v>651</v>
      </c>
      <c r="F17" s="138">
        <v>41</v>
      </c>
      <c r="G17" s="139" t="s">
        <v>46</v>
      </c>
      <c r="H17" s="205">
        <v>2.4</v>
      </c>
    </row>
    <row r="18" spans="1:11" x14ac:dyDescent="0.2">
      <c r="A18" s="140" t="s">
        <v>623</v>
      </c>
      <c r="B18" s="117">
        <v>49</v>
      </c>
      <c r="C18" s="118" t="s">
        <v>531</v>
      </c>
      <c r="D18" s="117">
        <v>32</v>
      </c>
      <c r="E18" s="118" t="s">
        <v>335</v>
      </c>
      <c r="F18" s="138">
        <v>81</v>
      </c>
      <c r="G18" s="139" t="s">
        <v>130</v>
      </c>
      <c r="H18" s="205">
        <v>4.8</v>
      </c>
    </row>
    <row r="19" spans="1:11" x14ac:dyDescent="0.2">
      <c r="A19" s="140" t="s">
        <v>7</v>
      </c>
      <c r="B19" s="185"/>
      <c r="C19" s="186"/>
      <c r="D19" s="185"/>
      <c r="E19" s="186"/>
      <c r="F19" s="138">
        <v>4</v>
      </c>
      <c r="G19" s="139" t="s">
        <v>492</v>
      </c>
      <c r="H19" s="205">
        <v>0.2</v>
      </c>
    </row>
    <row r="20" spans="1:11" x14ac:dyDescent="0.2">
      <c r="A20" s="3" t="s">
        <v>9</v>
      </c>
      <c r="B20" s="105">
        <f>SUBTOTAL(109,B6:B19)</f>
        <v>982</v>
      </c>
      <c r="C20" s="95" t="str">
        <f>CONCATENATE("(",FIXED(_tbl17[16]/_tbl17[[#This Row],[Total]]*100,1),")")</f>
        <v>(58.1)</v>
      </c>
      <c r="D20" s="105">
        <f>SUBTOTAL(109,D6:D19)</f>
        <v>699</v>
      </c>
      <c r="E20" s="95" t="str">
        <f>CONCATENATE("(",FIXED(_tbl17[17-25]/_tbl17[[#This Row],[Total]]*100,1),")")</f>
        <v>(41.3)</v>
      </c>
      <c r="F20" s="105">
        <f>SUBTOTAL(109,F6:F19)</f>
        <v>1691</v>
      </c>
      <c r="G20" s="3" t="s">
        <v>71</v>
      </c>
      <c r="H20" s="3"/>
    </row>
    <row r="22" spans="1:11" ht="11.25" customHeight="1" x14ac:dyDescent="0.2">
      <c r="A22" s="79" t="s">
        <v>949</v>
      </c>
      <c r="B22" s="80"/>
      <c r="C22" s="81"/>
      <c r="D22" s="80"/>
      <c r="E22" s="81"/>
      <c r="F22" s="80"/>
      <c r="G22" s="81"/>
      <c r="H22" s="80"/>
      <c r="I22" s="81"/>
      <c r="J22" s="80"/>
      <c r="K22" s="81"/>
    </row>
    <row r="23" spans="1:11" ht="15" customHeight="1" x14ac:dyDescent="0.2">
      <c r="A23" s="227" t="s">
        <v>1109</v>
      </c>
      <c r="B23" s="227"/>
      <c r="C23" s="227"/>
      <c r="D23" s="227"/>
      <c r="E23" s="227"/>
      <c r="F23" s="227"/>
      <c r="G23" s="227"/>
      <c r="H23" s="227"/>
      <c r="I23" s="227"/>
      <c r="J23" s="227"/>
      <c r="K23" s="227"/>
    </row>
    <row r="24" spans="1:11" ht="15" customHeight="1" x14ac:dyDescent="0.2">
      <c r="A24" s="227" t="s">
        <v>1136</v>
      </c>
      <c r="B24" s="227"/>
      <c r="C24" s="227"/>
      <c r="D24" s="227"/>
      <c r="E24" s="227"/>
      <c r="F24" s="227"/>
      <c r="G24" s="227"/>
      <c r="H24" s="227"/>
      <c r="I24" s="227"/>
      <c r="J24" s="227"/>
      <c r="K24" s="227"/>
    </row>
    <row r="26" spans="1:11" ht="24.75" customHeight="1" x14ac:dyDescent="0.2">
      <c r="A26" s="247" t="s">
        <v>971</v>
      </c>
      <c r="B26" s="247"/>
      <c r="C26" s="247"/>
      <c r="D26" s="247"/>
      <c r="E26" s="247"/>
      <c r="F26" s="247"/>
      <c r="G26" s="247"/>
      <c r="H26" s="247"/>
      <c r="I26" s="247"/>
      <c r="J26" s="247"/>
      <c r="K26" s="247"/>
    </row>
    <row r="27" spans="1:11" ht="27" customHeight="1" x14ac:dyDescent="0.2">
      <c r="A27" s="249" t="s">
        <v>1144</v>
      </c>
      <c r="B27" s="249"/>
      <c r="C27" s="249"/>
      <c r="D27" s="249"/>
      <c r="E27" s="249"/>
      <c r="F27" s="249"/>
      <c r="G27" s="249"/>
      <c r="H27" s="249"/>
      <c r="I27" s="249"/>
      <c r="J27" s="249"/>
      <c r="K27" s="249"/>
    </row>
    <row r="56" spans="1:11" x14ac:dyDescent="0.2">
      <c r="A56" s="79" t="s">
        <v>949</v>
      </c>
      <c r="B56" s="80"/>
      <c r="C56" s="81"/>
      <c r="D56" s="80"/>
      <c r="E56" s="81"/>
      <c r="F56" s="80"/>
      <c r="G56" s="81"/>
      <c r="H56" s="80"/>
      <c r="I56" s="81"/>
      <c r="J56" s="80"/>
      <c r="K56" s="81"/>
    </row>
    <row r="57" spans="1:11" ht="15.75" customHeight="1" x14ac:dyDescent="0.2">
      <c r="A57" s="227" t="s">
        <v>1107</v>
      </c>
      <c r="B57" s="227"/>
      <c r="C57" s="227"/>
      <c r="D57" s="227"/>
      <c r="E57" s="227"/>
      <c r="F57" s="227"/>
      <c r="G57" s="227"/>
      <c r="H57" s="227"/>
      <c r="I57" s="227"/>
      <c r="J57" s="227"/>
      <c r="K57" s="227"/>
    </row>
    <row r="58" spans="1:11" x14ac:dyDescent="0.2">
      <c r="A58" s="145"/>
    </row>
  </sheetData>
  <mergeCells count="11">
    <mergeCell ref="A1:K1"/>
    <mergeCell ref="A57:K57"/>
    <mergeCell ref="A23:K23"/>
    <mergeCell ref="A27:K27"/>
    <mergeCell ref="A2:I2"/>
    <mergeCell ref="A3:I3"/>
    <mergeCell ref="J3:K3"/>
    <mergeCell ref="A4:I4"/>
    <mergeCell ref="J4:K4"/>
    <mergeCell ref="A26:K26"/>
    <mergeCell ref="A24:K24"/>
  </mergeCells>
  <conditionalFormatting sqref="A20:G20">
    <cfRule type="expression" dxfId="729" priority="7">
      <formula>IF($A20="Total",1,0)</formula>
    </cfRule>
  </conditionalFormatting>
  <conditionalFormatting sqref="C6 B7:G19">
    <cfRule type="expression" dxfId="728" priority="6">
      <formula>IF($B6="Total",1,0)</formula>
    </cfRule>
  </conditionalFormatting>
  <conditionalFormatting sqref="B6">
    <cfRule type="expression" dxfId="727" priority="5">
      <formula>IF($B6="Total",1,0)</formula>
    </cfRule>
  </conditionalFormatting>
  <conditionalFormatting sqref="E6 G6">
    <cfRule type="expression" dxfId="726" priority="4">
      <formula>IF($B6="Total",1,0)</formula>
    </cfRule>
  </conditionalFormatting>
  <conditionalFormatting sqref="D6 F6">
    <cfRule type="expression" dxfId="725" priority="3">
      <formula>IF($B6="Total",1,0)</formula>
    </cfRule>
  </conditionalFormatting>
  <conditionalFormatting sqref="H7:H19">
    <cfRule type="expression" dxfId="724" priority="2">
      <formula>IF($B7="Total",1,0)</formula>
    </cfRule>
  </conditionalFormatting>
  <conditionalFormatting sqref="H6">
    <cfRule type="expression" dxfId="723" priority="1">
      <formula>IF($B6="Total",1,0)</formula>
    </cfRule>
  </conditionalFormatting>
  <pageMargins left="0.7" right="0.7" top="0.75" bottom="0.75" header="0.3" footer="0.3"/>
  <pageSetup paperSize="9" scale="59" orientation="portrait" horizontalDpi="300"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F110"/>
  <sheetViews>
    <sheetView showGridLines="0" showRowColHeaders="0" zoomScaleNormal="100" workbookViewId="0">
      <selection sqref="A1:AE1"/>
    </sheetView>
  </sheetViews>
  <sheetFormatPr defaultColWidth="8.7109375" defaultRowHeight="12.75" x14ac:dyDescent="0.2"/>
  <cols>
    <col min="1" max="1" width="10.85546875" style="2" customWidth="1"/>
    <col min="2" max="16" width="16.85546875" style="2" customWidth="1"/>
    <col min="17" max="17" width="21.140625" style="2" customWidth="1"/>
    <col min="18" max="23" width="16.85546875" style="2" customWidth="1"/>
    <col min="24" max="24" width="19.140625" style="2" customWidth="1"/>
    <col min="25" max="25" width="12" style="2" customWidth="1"/>
    <col min="26" max="26" width="15.42578125" style="2" customWidth="1"/>
    <col min="27" max="27" width="10.5703125" style="2" customWidth="1"/>
    <col min="28" max="28" width="14" style="2" customWidth="1"/>
    <col min="29" max="29" width="13.85546875" style="2" customWidth="1"/>
    <col min="30" max="30" width="17.28515625" style="2" customWidth="1"/>
    <col min="31" max="31" width="10" style="2" customWidth="1"/>
    <col min="32" max="32" width="13.42578125" style="2" customWidth="1"/>
    <col min="33" max="16384" width="8.7109375" style="2"/>
  </cols>
  <sheetData>
    <row r="1" spans="1:32" ht="24" customHeight="1" x14ac:dyDescent="0.2">
      <c r="A1" s="216" t="s">
        <v>1019</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82"/>
    </row>
    <row r="2" spans="1:32" ht="19.5" customHeight="1" x14ac:dyDescent="0.2">
      <c r="A2" s="248" t="s">
        <v>1017</v>
      </c>
      <c r="B2" s="248"/>
      <c r="C2" s="248"/>
      <c r="D2" s="248"/>
      <c r="E2" s="248"/>
      <c r="F2" s="248"/>
      <c r="G2" s="248"/>
      <c r="H2" s="248"/>
      <c r="I2" s="147"/>
      <c r="J2" s="147"/>
      <c r="K2" s="147"/>
      <c r="L2" s="147"/>
      <c r="M2" s="147"/>
      <c r="N2" s="147"/>
      <c r="O2" s="147"/>
      <c r="P2" s="147"/>
      <c r="Q2" s="147"/>
      <c r="R2" s="147"/>
      <c r="S2" s="147"/>
      <c r="T2" s="147"/>
      <c r="U2" s="147"/>
      <c r="V2" s="83"/>
      <c r="W2" s="82"/>
      <c r="X2" s="83"/>
      <c r="Y2" s="82"/>
      <c r="Z2" s="83"/>
      <c r="AA2" s="82"/>
      <c r="AB2" s="83"/>
      <c r="AC2" s="82"/>
      <c r="AD2" s="83"/>
      <c r="AE2" s="47"/>
      <c r="AF2" s="82"/>
    </row>
    <row r="3" spans="1:32" ht="37.5" customHeight="1" x14ac:dyDescent="0.2">
      <c r="A3" s="217" t="s">
        <v>1096</v>
      </c>
      <c r="B3" s="217"/>
      <c r="C3" s="217"/>
      <c r="D3" s="217"/>
      <c r="E3" s="217"/>
      <c r="F3" s="217"/>
      <c r="G3" s="217"/>
      <c r="H3" s="217"/>
      <c r="I3" s="131"/>
      <c r="J3" s="131"/>
      <c r="K3" s="131"/>
      <c r="L3" s="131"/>
      <c r="M3" s="131"/>
      <c r="N3" s="131"/>
      <c r="O3" s="131"/>
      <c r="P3" s="131"/>
      <c r="Q3" s="131"/>
      <c r="R3" s="131"/>
      <c r="S3" s="131"/>
      <c r="T3" s="131"/>
      <c r="U3" s="131"/>
      <c r="V3" s="131"/>
      <c r="W3" s="131"/>
      <c r="X3" s="131"/>
      <c r="Y3" s="131"/>
      <c r="Z3" s="131"/>
      <c r="AA3" s="131"/>
      <c r="AB3" s="131"/>
      <c r="AC3" s="131"/>
      <c r="AD3" s="131"/>
      <c r="AE3" s="131"/>
      <c r="AF3" s="131"/>
    </row>
    <row r="4" spans="1:32" ht="42.75" customHeight="1" x14ac:dyDescent="0.2">
      <c r="A4" s="250" t="s">
        <v>1018</v>
      </c>
      <c r="B4" s="250"/>
      <c r="C4" s="250"/>
      <c r="D4" s="250"/>
      <c r="E4" s="250"/>
      <c r="F4" s="250"/>
      <c r="G4" s="250"/>
      <c r="H4" s="250"/>
      <c r="I4" s="147"/>
      <c r="J4" s="147"/>
      <c r="K4" s="147"/>
      <c r="L4" s="147"/>
      <c r="M4" s="147"/>
      <c r="N4" s="147"/>
      <c r="O4" s="147"/>
      <c r="P4" s="147"/>
      <c r="Q4" s="147"/>
      <c r="R4" s="147"/>
      <c r="S4" s="147"/>
      <c r="T4" s="147"/>
      <c r="U4" s="147"/>
      <c r="V4" s="248"/>
      <c r="W4" s="248"/>
      <c r="X4" s="248"/>
      <c r="Y4" s="248"/>
      <c r="Z4" s="248"/>
      <c r="AA4" s="248"/>
      <c r="AB4" s="248"/>
      <c r="AC4" s="248"/>
      <c r="AD4" s="248"/>
      <c r="AE4" s="248"/>
      <c r="AF4" s="248"/>
    </row>
    <row r="5" spans="1:32" ht="28.5" customHeight="1" x14ac:dyDescent="0.2">
      <c r="A5" s="41" t="s">
        <v>98</v>
      </c>
      <c r="B5" s="41" t="s">
        <v>99</v>
      </c>
      <c r="C5" s="41" t="s">
        <v>599</v>
      </c>
      <c r="D5" s="41" t="s">
        <v>600</v>
      </c>
      <c r="E5" s="41" t="s">
        <v>601</v>
      </c>
      <c r="F5" s="41" t="s">
        <v>602</v>
      </c>
      <c r="G5" s="41" t="s">
        <v>603</v>
      </c>
      <c r="H5" s="41" t="s">
        <v>604</v>
      </c>
      <c r="I5" s="41" t="s">
        <v>605</v>
      </c>
      <c r="J5" s="41" t="s">
        <v>606</v>
      </c>
      <c r="K5" s="41" t="s">
        <v>607</v>
      </c>
      <c r="L5" s="41" t="s">
        <v>608</v>
      </c>
      <c r="M5" s="41" t="s">
        <v>609</v>
      </c>
      <c r="N5" s="41" t="s">
        <v>610</v>
      </c>
      <c r="O5" s="41" t="s">
        <v>611</v>
      </c>
      <c r="P5" s="41" t="s">
        <v>612</v>
      </c>
      <c r="Q5" s="41" t="s">
        <v>613</v>
      </c>
      <c r="R5" s="41" t="s">
        <v>614</v>
      </c>
      <c r="S5" s="41" t="s">
        <v>615</v>
      </c>
      <c r="T5" s="41" t="s">
        <v>616</v>
      </c>
      <c r="U5" s="41" t="s">
        <v>617</v>
      </c>
      <c r="V5" s="41" t="s">
        <v>618</v>
      </c>
      <c r="W5" s="41" t="s">
        <v>619</v>
      </c>
      <c r="X5" s="41" t="s">
        <v>620</v>
      </c>
      <c r="Y5" s="41" t="s">
        <v>621</v>
      </c>
      <c r="Z5" s="41" t="s">
        <v>622</v>
      </c>
      <c r="AA5" s="41" t="s">
        <v>623</v>
      </c>
      <c r="AB5" s="41" t="s">
        <v>624</v>
      </c>
      <c r="AC5" s="41" t="s">
        <v>7</v>
      </c>
      <c r="AD5" s="41" t="s">
        <v>8</v>
      </c>
      <c r="AE5" s="41" t="s">
        <v>9</v>
      </c>
      <c r="AF5" s="41" t="s">
        <v>10</v>
      </c>
    </row>
    <row r="6" spans="1:32" x14ac:dyDescent="0.2">
      <c r="A6" s="3" t="s">
        <v>108</v>
      </c>
      <c r="B6" s="140" t="s">
        <v>109</v>
      </c>
      <c r="C6" s="117">
        <v>10</v>
      </c>
      <c r="D6" s="118" t="s">
        <v>207</v>
      </c>
      <c r="E6" s="117">
        <v>12</v>
      </c>
      <c r="F6" s="118" t="s">
        <v>232</v>
      </c>
      <c r="G6" s="117">
        <v>22</v>
      </c>
      <c r="H6" s="118" t="s">
        <v>92</v>
      </c>
      <c r="I6" s="117">
        <v>22</v>
      </c>
      <c r="J6" s="118" t="s">
        <v>92</v>
      </c>
      <c r="K6" s="117">
        <v>49</v>
      </c>
      <c r="L6" s="118" t="s">
        <v>363</v>
      </c>
      <c r="M6" s="117">
        <v>35</v>
      </c>
      <c r="N6" s="118" t="s">
        <v>633</v>
      </c>
      <c r="O6" s="117">
        <v>10</v>
      </c>
      <c r="P6" s="118" t="s">
        <v>207</v>
      </c>
      <c r="Q6" s="117">
        <v>46</v>
      </c>
      <c r="R6" s="118" t="s">
        <v>218</v>
      </c>
      <c r="S6" s="117">
        <v>102</v>
      </c>
      <c r="T6" s="118" t="s">
        <v>123</v>
      </c>
      <c r="U6" s="117">
        <v>60</v>
      </c>
      <c r="V6" s="118" t="s">
        <v>79</v>
      </c>
      <c r="W6" s="117">
        <v>191</v>
      </c>
      <c r="X6" s="118" t="s">
        <v>486</v>
      </c>
      <c r="Y6" s="117">
        <v>18</v>
      </c>
      <c r="Z6" s="118" t="s">
        <v>38</v>
      </c>
      <c r="AA6" s="117">
        <v>38</v>
      </c>
      <c r="AB6" s="118" t="s">
        <v>22</v>
      </c>
      <c r="AC6" s="117">
        <v>0</v>
      </c>
      <c r="AD6" s="118" t="s">
        <v>14</v>
      </c>
      <c r="AE6" s="138">
        <v>615</v>
      </c>
      <c r="AF6" s="139" t="s">
        <v>114</v>
      </c>
    </row>
    <row r="7" spans="1:32" x14ac:dyDescent="0.2">
      <c r="A7" s="3" t="s">
        <v>108</v>
      </c>
      <c r="B7" s="140" t="s">
        <v>115</v>
      </c>
      <c r="C7" s="117">
        <v>5</v>
      </c>
      <c r="D7" s="118" t="s">
        <v>391</v>
      </c>
      <c r="E7" s="185"/>
      <c r="F7" s="186"/>
      <c r="G7" s="117">
        <v>39</v>
      </c>
      <c r="H7" s="118" t="s">
        <v>80</v>
      </c>
      <c r="I7" s="117">
        <v>24</v>
      </c>
      <c r="J7" s="118" t="s">
        <v>184</v>
      </c>
      <c r="K7" s="117">
        <v>15</v>
      </c>
      <c r="L7" s="118" t="s">
        <v>359</v>
      </c>
      <c r="M7" s="117">
        <v>24</v>
      </c>
      <c r="N7" s="118" t="s">
        <v>184</v>
      </c>
      <c r="O7" s="185"/>
      <c r="P7" s="186"/>
      <c r="Q7" s="117">
        <v>42</v>
      </c>
      <c r="R7" s="118" t="s">
        <v>596</v>
      </c>
      <c r="S7" s="117">
        <v>49</v>
      </c>
      <c r="T7" s="118" t="s">
        <v>215</v>
      </c>
      <c r="U7" s="117">
        <v>27</v>
      </c>
      <c r="V7" s="118" t="s">
        <v>520</v>
      </c>
      <c r="W7" s="117">
        <v>226</v>
      </c>
      <c r="X7" s="118" t="s">
        <v>547</v>
      </c>
      <c r="Y7" s="117">
        <v>10</v>
      </c>
      <c r="Z7" s="118" t="s">
        <v>232</v>
      </c>
      <c r="AA7" s="117">
        <v>28</v>
      </c>
      <c r="AB7" s="118" t="s">
        <v>633</v>
      </c>
      <c r="AC7" s="117">
        <v>0</v>
      </c>
      <c r="AD7" s="118" t="s">
        <v>14</v>
      </c>
      <c r="AE7" s="138">
        <v>493</v>
      </c>
      <c r="AF7" s="139" t="s">
        <v>55</v>
      </c>
    </row>
    <row r="8" spans="1:32" x14ac:dyDescent="0.2">
      <c r="A8" s="3" t="s">
        <v>108</v>
      </c>
      <c r="B8" s="140" t="s">
        <v>120</v>
      </c>
      <c r="C8" s="117">
        <v>6</v>
      </c>
      <c r="D8" s="118" t="s">
        <v>391</v>
      </c>
      <c r="E8" s="117">
        <v>6</v>
      </c>
      <c r="F8" s="118" t="s">
        <v>391</v>
      </c>
      <c r="G8" s="117">
        <v>31</v>
      </c>
      <c r="H8" s="118" t="s">
        <v>141</v>
      </c>
      <c r="I8" s="117">
        <v>40</v>
      </c>
      <c r="J8" s="118" t="s">
        <v>418</v>
      </c>
      <c r="K8" s="117">
        <v>27</v>
      </c>
      <c r="L8" s="118" t="s">
        <v>300</v>
      </c>
      <c r="M8" s="117">
        <v>51</v>
      </c>
      <c r="N8" s="118" t="s">
        <v>322</v>
      </c>
      <c r="O8" s="117">
        <v>0</v>
      </c>
      <c r="P8" s="118" t="s">
        <v>14</v>
      </c>
      <c r="Q8" s="117">
        <v>13</v>
      </c>
      <c r="R8" s="118" t="s">
        <v>50</v>
      </c>
      <c r="S8" s="117">
        <v>78</v>
      </c>
      <c r="T8" s="118" t="s">
        <v>282</v>
      </c>
      <c r="U8" s="117">
        <v>13</v>
      </c>
      <c r="V8" s="118" t="s">
        <v>50</v>
      </c>
      <c r="W8" s="117">
        <v>280</v>
      </c>
      <c r="X8" s="118" t="s">
        <v>566</v>
      </c>
      <c r="Y8" s="117">
        <v>10</v>
      </c>
      <c r="Z8" s="118" t="s">
        <v>457</v>
      </c>
      <c r="AA8" s="117">
        <v>24</v>
      </c>
      <c r="AB8" s="118" t="s">
        <v>447</v>
      </c>
      <c r="AC8" s="117">
        <v>0</v>
      </c>
      <c r="AD8" s="118" t="s">
        <v>14</v>
      </c>
      <c r="AE8" s="138">
        <v>579</v>
      </c>
      <c r="AF8" s="139" t="s">
        <v>38</v>
      </c>
    </row>
    <row r="9" spans="1:32" x14ac:dyDescent="0.2">
      <c r="A9" s="3" t="s">
        <v>108</v>
      </c>
      <c r="B9" s="140" t="s">
        <v>125</v>
      </c>
      <c r="C9" s="117">
        <v>7</v>
      </c>
      <c r="D9" s="118" t="s">
        <v>543</v>
      </c>
      <c r="E9" s="117">
        <v>34</v>
      </c>
      <c r="F9" s="118" t="s">
        <v>92</v>
      </c>
      <c r="G9" s="117">
        <v>73</v>
      </c>
      <c r="H9" s="118" t="s">
        <v>504</v>
      </c>
      <c r="I9" s="117">
        <v>35</v>
      </c>
      <c r="J9" s="118" t="s">
        <v>175</v>
      </c>
      <c r="K9" s="117">
        <v>151</v>
      </c>
      <c r="L9" s="118" t="s">
        <v>474</v>
      </c>
      <c r="M9" s="117">
        <v>33</v>
      </c>
      <c r="N9" s="118" t="s">
        <v>34</v>
      </c>
      <c r="O9" s="117">
        <v>3</v>
      </c>
      <c r="P9" s="118" t="s">
        <v>257</v>
      </c>
      <c r="Q9" s="117">
        <v>62</v>
      </c>
      <c r="R9" s="118" t="s">
        <v>450</v>
      </c>
      <c r="S9" s="117">
        <v>175</v>
      </c>
      <c r="T9" s="118" t="s">
        <v>178</v>
      </c>
      <c r="U9" s="117">
        <v>33</v>
      </c>
      <c r="V9" s="118" t="s">
        <v>34</v>
      </c>
      <c r="W9" s="117">
        <v>260</v>
      </c>
      <c r="X9" s="118" t="s">
        <v>412</v>
      </c>
      <c r="Y9" s="117">
        <v>8</v>
      </c>
      <c r="Z9" s="118" t="s">
        <v>554</v>
      </c>
      <c r="AA9" s="117">
        <v>77</v>
      </c>
      <c r="AB9" s="118" t="s">
        <v>578</v>
      </c>
      <c r="AC9" s="117">
        <v>0</v>
      </c>
      <c r="AD9" s="118" t="s">
        <v>14</v>
      </c>
      <c r="AE9" s="138">
        <v>951</v>
      </c>
      <c r="AF9" s="139" t="s">
        <v>130</v>
      </c>
    </row>
    <row r="10" spans="1:32" x14ac:dyDescent="0.2">
      <c r="A10" s="3" t="s">
        <v>108</v>
      </c>
      <c r="B10" s="140" t="s">
        <v>131</v>
      </c>
      <c r="C10" s="185"/>
      <c r="D10" s="186"/>
      <c r="E10" s="117">
        <v>4</v>
      </c>
      <c r="F10" s="118" t="s">
        <v>340</v>
      </c>
      <c r="G10" s="117">
        <v>641</v>
      </c>
      <c r="H10" s="118" t="s">
        <v>881</v>
      </c>
      <c r="I10" s="117">
        <v>3</v>
      </c>
      <c r="J10" s="118" t="s">
        <v>398</v>
      </c>
      <c r="K10" s="117">
        <v>0</v>
      </c>
      <c r="L10" s="118" t="s">
        <v>14</v>
      </c>
      <c r="M10" s="117">
        <v>10</v>
      </c>
      <c r="N10" s="118" t="s">
        <v>336</v>
      </c>
      <c r="O10" s="117">
        <v>0</v>
      </c>
      <c r="P10" s="118" t="s">
        <v>14</v>
      </c>
      <c r="Q10" s="117">
        <v>3</v>
      </c>
      <c r="R10" s="118" t="s">
        <v>398</v>
      </c>
      <c r="S10" s="117">
        <v>4</v>
      </c>
      <c r="T10" s="118" t="s">
        <v>340</v>
      </c>
      <c r="U10" s="117">
        <v>3</v>
      </c>
      <c r="V10" s="118" t="s">
        <v>398</v>
      </c>
      <c r="W10" s="117">
        <v>89</v>
      </c>
      <c r="X10" s="118" t="s">
        <v>164</v>
      </c>
      <c r="Y10" s="185"/>
      <c r="Z10" s="186"/>
      <c r="AA10" s="117">
        <v>5</v>
      </c>
      <c r="AB10" s="118" t="s">
        <v>543</v>
      </c>
      <c r="AC10" s="117">
        <v>0</v>
      </c>
      <c r="AD10" s="118" t="s">
        <v>14</v>
      </c>
      <c r="AE10" s="138">
        <v>764</v>
      </c>
      <c r="AF10" s="139" t="s">
        <v>135</v>
      </c>
    </row>
    <row r="11" spans="1:32" x14ac:dyDescent="0.2">
      <c r="A11" s="3" t="s">
        <v>108</v>
      </c>
      <c r="B11" s="140" t="s">
        <v>136</v>
      </c>
      <c r="C11" s="117">
        <v>0</v>
      </c>
      <c r="D11" s="118" t="s">
        <v>14</v>
      </c>
      <c r="E11" s="117">
        <v>4</v>
      </c>
      <c r="F11" s="118" t="s">
        <v>398</v>
      </c>
      <c r="G11" s="117">
        <v>502</v>
      </c>
      <c r="H11" s="118" t="s">
        <v>18</v>
      </c>
      <c r="I11" s="117">
        <v>24</v>
      </c>
      <c r="J11" s="118" t="s">
        <v>50</v>
      </c>
      <c r="K11" s="117">
        <v>11</v>
      </c>
      <c r="L11" s="118" t="s">
        <v>391</v>
      </c>
      <c r="M11" s="117">
        <v>57</v>
      </c>
      <c r="N11" s="118" t="s">
        <v>87</v>
      </c>
      <c r="O11" s="185"/>
      <c r="P11" s="186"/>
      <c r="Q11" s="117">
        <v>35</v>
      </c>
      <c r="R11" s="118" t="s">
        <v>65</v>
      </c>
      <c r="S11" s="117">
        <v>62</v>
      </c>
      <c r="T11" s="118" t="s">
        <v>633</v>
      </c>
      <c r="U11" s="117">
        <v>3</v>
      </c>
      <c r="V11" s="118" t="s">
        <v>257</v>
      </c>
      <c r="W11" s="117">
        <v>335</v>
      </c>
      <c r="X11" s="118" t="s">
        <v>199</v>
      </c>
      <c r="Y11" s="117">
        <v>12</v>
      </c>
      <c r="Z11" s="118" t="s">
        <v>395</v>
      </c>
      <c r="AA11" s="117">
        <v>39</v>
      </c>
      <c r="AB11" s="118" t="s">
        <v>92</v>
      </c>
      <c r="AC11" s="117">
        <v>0</v>
      </c>
      <c r="AD11" s="118" t="s">
        <v>14</v>
      </c>
      <c r="AE11" s="138">
        <v>1085</v>
      </c>
      <c r="AF11" s="139" t="s">
        <v>520</v>
      </c>
    </row>
    <row r="12" spans="1:32" x14ac:dyDescent="0.2">
      <c r="A12" s="3" t="s">
        <v>108</v>
      </c>
      <c r="B12" s="140" t="s">
        <v>143</v>
      </c>
      <c r="C12" s="117">
        <v>14</v>
      </c>
      <c r="D12" s="118" t="s">
        <v>42</v>
      </c>
      <c r="E12" s="185"/>
      <c r="F12" s="186"/>
      <c r="G12" s="117">
        <v>8</v>
      </c>
      <c r="H12" s="118" t="s">
        <v>207</v>
      </c>
      <c r="I12" s="117">
        <v>20</v>
      </c>
      <c r="J12" s="118" t="s">
        <v>30</v>
      </c>
      <c r="K12" s="117">
        <v>104</v>
      </c>
      <c r="L12" s="118" t="s">
        <v>428</v>
      </c>
      <c r="M12" s="117">
        <v>20</v>
      </c>
      <c r="N12" s="118" t="s">
        <v>30</v>
      </c>
      <c r="O12" s="117">
        <v>5</v>
      </c>
      <c r="P12" s="118" t="s">
        <v>391</v>
      </c>
      <c r="Q12" s="117">
        <v>6</v>
      </c>
      <c r="R12" s="118" t="s">
        <v>439</v>
      </c>
      <c r="S12" s="117">
        <v>98</v>
      </c>
      <c r="T12" s="118" t="s">
        <v>223</v>
      </c>
      <c r="U12" s="117">
        <v>42</v>
      </c>
      <c r="V12" s="118" t="s">
        <v>596</v>
      </c>
      <c r="W12" s="117">
        <v>138</v>
      </c>
      <c r="X12" s="118" t="s">
        <v>122</v>
      </c>
      <c r="Y12" s="117">
        <v>12</v>
      </c>
      <c r="Z12" s="118" t="s">
        <v>46</v>
      </c>
      <c r="AA12" s="117">
        <v>26</v>
      </c>
      <c r="AB12" s="118" t="s">
        <v>626</v>
      </c>
      <c r="AC12" s="117">
        <v>3</v>
      </c>
      <c r="AD12" s="118" t="s">
        <v>632</v>
      </c>
      <c r="AE12" s="138">
        <v>497</v>
      </c>
      <c r="AF12" s="139" t="s">
        <v>55</v>
      </c>
    </row>
    <row r="13" spans="1:32" x14ac:dyDescent="0.2">
      <c r="A13" s="3" t="s">
        <v>108</v>
      </c>
      <c r="B13" s="140" t="s">
        <v>147</v>
      </c>
      <c r="C13" s="117">
        <v>5</v>
      </c>
      <c r="D13" s="118" t="s">
        <v>543</v>
      </c>
      <c r="E13" s="117">
        <v>4</v>
      </c>
      <c r="F13" s="118" t="s">
        <v>632</v>
      </c>
      <c r="G13" s="117">
        <v>366</v>
      </c>
      <c r="H13" s="118" t="s">
        <v>60</v>
      </c>
      <c r="I13" s="117">
        <v>22</v>
      </c>
      <c r="J13" s="118" t="s">
        <v>114</v>
      </c>
      <c r="K13" s="117">
        <v>41</v>
      </c>
      <c r="L13" s="118" t="s">
        <v>414</v>
      </c>
      <c r="M13" s="117">
        <v>40</v>
      </c>
      <c r="N13" s="118" t="s">
        <v>270</v>
      </c>
      <c r="O13" s="185"/>
      <c r="P13" s="186"/>
      <c r="Q13" s="117">
        <v>7</v>
      </c>
      <c r="R13" s="118" t="s">
        <v>391</v>
      </c>
      <c r="S13" s="117">
        <v>59</v>
      </c>
      <c r="T13" s="118" t="s">
        <v>285</v>
      </c>
      <c r="U13" s="117">
        <v>14</v>
      </c>
      <c r="V13" s="118" t="s">
        <v>232</v>
      </c>
      <c r="W13" s="117">
        <v>117</v>
      </c>
      <c r="X13" s="118" t="s">
        <v>296</v>
      </c>
      <c r="Y13" s="117">
        <v>17</v>
      </c>
      <c r="Z13" s="118" t="s">
        <v>46</v>
      </c>
      <c r="AA13" s="117">
        <v>17</v>
      </c>
      <c r="AB13" s="118" t="s">
        <v>46</v>
      </c>
      <c r="AC13" s="117">
        <v>0</v>
      </c>
      <c r="AD13" s="118" t="s">
        <v>14</v>
      </c>
      <c r="AE13" s="138">
        <v>711</v>
      </c>
      <c r="AF13" s="139" t="s">
        <v>92</v>
      </c>
    </row>
    <row r="14" spans="1:32" x14ac:dyDescent="0.2">
      <c r="A14" s="3" t="s">
        <v>108</v>
      </c>
      <c r="B14" s="140" t="s">
        <v>152</v>
      </c>
      <c r="C14" s="185"/>
      <c r="D14" s="186"/>
      <c r="E14" s="185"/>
      <c r="F14" s="186"/>
      <c r="G14" s="117">
        <v>260</v>
      </c>
      <c r="H14" s="118" t="s">
        <v>882</v>
      </c>
      <c r="I14" s="185"/>
      <c r="J14" s="186"/>
      <c r="K14" s="117">
        <v>0</v>
      </c>
      <c r="L14" s="118" t="s">
        <v>14</v>
      </c>
      <c r="M14" s="117">
        <v>4</v>
      </c>
      <c r="N14" s="118" t="s">
        <v>293</v>
      </c>
      <c r="O14" s="117">
        <v>0</v>
      </c>
      <c r="P14" s="118" t="s">
        <v>14</v>
      </c>
      <c r="Q14" s="185"/>
      <c r="R14" s="186"/>
      <c r="S14" s="185"/>
      <c r="T14" s="186"/>
      <c r="U14" s="185"/>
      <c r="V14" s="186"/>
      <c r="W14" s="117">
        <v>17</v>
      </c>
      <c r="X14" s="118" t="s">
        <v>414</v>
      </c>
      <c r="Y14" s="117">
        <v>0</v>
      </c>
      <c r="Z14" s="118" t="s">
        <v>14</v>
      </c>
      <c r="AA14" s="185"/>
      <c r="AB14" s="186"/>
      <c r="AC14" s="117">
        <v>0</v>
      </c>
      <c r="AD14" s="118" t="s">
        <v>14</v>
      </c>
      <c r="AE14" s="138">
        <v>292</v>
      </c>
      <c r="AF14" s="139" t="s">
        <v>157</v>
      </c>
    </row>
    <row r="15" spans="1:32" x14ac:dyDescent="0.2">
      <c r="A15" s="3" t="s">
        <v>108</v>
      </c>
      <c r="B15" s="140" t="s">
        <v>158</v>
      </c>
      <c r="C15" s="117">
        <v>8</v>
      </c>
      <c r="D15" s="118" t="s">
        <v>439</v>
      </c>
      <c r="E15" s="117">
        <v>41</v>
      </c>
      <c r="F15" s="118" t="s">
        <v>431</v>
      </c>
      <c r="G15" s="117">
        <v>18</v>
      </c>
      <c r="H15" s="118" t="s">
        <v>42</v>
      </c>
      <c r="I15" s="117">
        <v>22</v>
      </c>
      <c r="J15" s="118" t="s">
        <v>425</v>
      </c>
      <c r="K15" s="117">
        <v>61</v>
      </c>
      <c r="L15" s="118" t="s">
        <v>552</v>
      </c>
      <c r="M15" s="117">
        <v>39</v>
      </c>
      <c r="N15" s="118" t="s">
        <v>317</v>
      </c>
      <c r="O15" s="117">
        <v>4</v>
      </c>
      <c r="P15" s="118" t="s">
        <v>632</v>
      </c>
      <c r="Q15" s="117">
        <v>9</v>
      </c>
      <c r="R15" s="118" t="s">
        <v>293</v>
      </c>
      <c r="S15" s="117">
        <v>127</v>
      </c>
      <c r="T15" s="118" t="s">
        <v>223</v>
      </c>
      <c r="U15" s="117">
        <v>39</v>
      </c>
      <c r="V15" s="118" t="s">
        <v>317</v>
      </c>
      <c r="W15" s="117">
        <v>224</v>
      </c>
      <c r="X15" s="118" t="s">
        <v>494</v>
      </c>
      <c r="Y15" s="117">
        <v>19</v>
      </c>
      <c r="Z15" s="118" t="s">
        <v>38</v>
      </c>
      <c r="AA15" s="117">
        <v>35</v>
      </c>
      <c r="AB15" s="118" t="s">
        <v>141</v>
      </c>
      <c r="AC15" s="117">
        <v>0</v>
      </c>
      <c r="AD15" s="118" t="s">
        <v>14</v>
      </c>
      <c r="AE15" s="138">
        <v>646</v>
      </c>
      <c r="AF15" s="139" t="s">
        <v>97</v>
      </c>
    </row>
    <row r="16" spans="1:32" x14ac:dyDescent="0.2">
      <c r="A16" s="3" t="s">
        <v>108</v>
      </c>
      <c r="B16" s="140" t="s">
        <v>162</v>
      </c>
      <c r="C16" s="117">
        <v>0</v>
      </c>
      <c r="D16" s="118" t="s">
        <v>14</v>
      </c>
      <c r="E16" s="185"/>
      <c r="F16" s="186"/>
      <c r="G16" s="117">
        <v>19</v>
      </c>
      <c r="H16" s="118" t="s">
        <v>450</v>
      </c>
      <c r="I16" s="117">
        <v>7</v>
      </c>
      <c r="J16" s="118" t="s">
        <v>46</v>
      </c>
      <c r="K16" s="185"/>
      <c r="L16" s="186"/>
      <c r="M16" s="117">
        <v>21</v>
      </c>
      <c r="N16" s="118" t="s">
        <v>563</v>
      </c>
      <c r="O16" s="117">
        <v>0</v>
      </c>
      <c r="P16" s="118" t="s">
        <v>14</v>
      </c>
      <c r="Q16" s="117">
        <v>20</v>
      </c>
      <c r="R16" s="118" t="s">
        <v>211</v>
      </c>
      <c r="S16" s="117">
        <v>41</v>
      </c>
      <c r="T16" s="118" t="s">
        <v>384</v>
      </c>
      <c r="U16" s="117">
        <v>0</v>
      </c>
      <c r="V16" s="118" t="s">
        <v>14</v>
      </c>
      <c r="W16" s="117">
        <v>169</v>
      </c>
      <c r="X16" s="118" t="s">
        <v>93</v>
      </c>
      <c r="Y16" s="117">
        <v>5</v>
      </c>
      <c r="Z16" s="118" t="s">
        <v>457</v>
      </c>
      <c r="AA16" s="117">
        <v>10</v>
      </c>
      <c r="AB16" s="118" t="s">
        <v>425</v>
      </c>
      <c r="AC16" s="117">
        <v>0</v>
      </c>
      <c r="AD16" s="118" t="s">
        <v>14</v>
      </c>
      <c r="AE16" s="138">
        <v>294</v>
      </c>
      <c r="AF16" s="139" t="s">
        <v>157</v>
      </c>
    </row>
    <row r="17" spans="1:32" x14ac:dyDescent="0.2">
      <c r="A17" s="3" t="s">
        <v>108</v>
      </c>
      <c r="B17" s="140" t="s">
        <v>166</v>
      </c>
      <c r="C17" s="117">
        <v>12</v>
      </c>
      <c r="D17" s="118" t="s">
        <v>219</v>
      </c>
      <c r="E17" s="117">
        <v>6</v>
      </c>
      <c r="F17" s="118" t="s">
        <v>391</v>
      </c>
      <c r="G17" s="117">
        <v>25</v>
      </c>
      <c r="H17" s="118" t="s">
        <v>30</v>
      </c>
      <c r="I17" s="117">
        <v>27</v>
      </c>
      <c r="J17" s="118" t="s">
        <v>89</v>
      </c>
      <c r="K17" s="117">
        <v>24</v>
      </c>
      <c r="L17" s="118" t="s">
        <v>135</v>
      </c>
      <c r="M17" s="117">
        <v>35</v>
      </c>
      <c r="N17" s="118" t="s">
        <v>270</v>
      </c>
      <c r="O17" s="185"/>
      <c r="P17" s="186"/>
      <c r="Q17" s="117">
        <v>74</v>
      </c>
      <c r="R17" s="118" t="s">
        <v>210</v>
      </c>
      <c r="S17" s="117">
        <v>92</v>
      </c>
      <c r="T17" s="118" t="s">
        <v>169</v>
      </c>
      <c r="U17" s="117">
        <v>25</v>
      </c>
      <c r="V17" s="118" t="s">
        <v>30</v>
      </c>
      <c r="W17" s="117">
        <v>233</v>
      </c>
      <c r="X17" s="118" t="s">
        <v>121</v>
      </c>
      <c r="Y17" s="117">
        <v>23</v>
      </c>
      <c r="Z17" s="118" t="s">
        <v>175</v>
      </c>
      <c r="AA17" s="117">
        <v>48</v>
      </c>
      <c r="AB17" s="118" t="s">
        <v>504</v>
      </c>
      <c r="AC17" s="117">
        <v>0</v>
      </c>
      <c r="AD17" s="118" t="s">
        <v>14</v>
      </c>
      <c r="AE17" s="138">
        <v>625</v>
      </c>
      <c r="AF17" s="139" t="s">
        <v>114</v>
      </c>
    </row>
    <row r="18" spans="1:32" x14ac:dyDescent="0.2">
      <c r="A18" s="3" t="s">
        <v>108</v>
      </c>
      <c r="B18" s="140" t="s">
        <v>170</v>
      </c>
      <c r="C18" s="117">
        <v>7</v>
      </c>
      <c r="D18" s="118" t="s">
        <v>391</v>
      </c>
      <c r="E18" s="117">
        <v>16</v>
      </c>
      <c r="F18" s="118" t="s">
        <v>50</v>
      </c>
      <c r="G18" s="117">
        <v>25</v>
      </c>
      <c r="H18" s="118" t="s">
        <v>425</v>
      </c>
      <c r="I18" s="117">
        <v>30</v>
      </c>
      <c r="J18" s="118" t="s">
        <v>447</v>
      </c>
      <c r="K18" s="117">
        <v>36</v>
      </c>
      <c r="L18" s="118" t="s">
        <v>184</v>
      </c>
      <c r="M18" s="117">
        <v>33</v>
      </c>
      <c r="N18" s="118" t="s">
        <v>236</v>
      </c>
      <c r="O18" s="117">
        <v>3</v>
      </c>
      <c r="P18" s="118" t="s">
        <v>398</v>
      </c>
      <c r="Q18" s="117">
        <v>140</v>
      </c>
      <c r="R18" s="118" t="s">
        <v>268</v>
      </c>
      <c r="S18" s="117">
        <v>117</v>
      </c>
      <c r="T18" s="118" t="s">
        <v>588</v>
      </c>
      <c r="U18" s="117">
        <v>43</v>
      </c>
      <c r="V18" s="118" t="s">
        <v>530</v>
      </c>
      <c r="W18" s="117">
        <v>217</v>
      </c>
      <c r="X18" s="118" t="s">
        <v>187</v>
      </c>
      <c r="Y18" s="117">
        <v>24</v>
      </c>
      <c r="Z18" s="118" t="s">
        <v>97</v>
      </c>
      <c r="AA18" s="117">
        <v>42</v>
      </c>
      <c r="AB18" s="118" t="s">
        <v>633</v>
      </c>
      <c r="AC18" s="117">
        <v>0</v>
      </c>
      <c r="AD18" s="118" t="s">
        <v>14</v>
      </c>
      <c r="AE18" s="138">
        <v>733</v>
      </c>
      <c r="AF18" s="139" t="s">
        <v>175</v>
      </c>
    </row>
    <row r="19" spans="1:32" x14ac:dyDescent="0.2">
      <c r="A19" s="3" t="s">
        <v>108</v>
      </c>
      <c r="B19" s="140" t="s">
        <v>176</v>
      </c>
      <c r="C19" s="117">
        <v>0</v>
      </c>
      <c r="D19" s="118" t="s">
        <v>14</v>
      </c>
      <c r="E19" s="185"/>
      <c r="F19" s="186"/>
      <c r="G19" s="117">
        <v>487</v>
      </c>
      <c r="H19" s="118" t="s">
        <v>914</v>
      </c>
      <c r="I19" s="185"/>
      <c r="J19" s="186"/>
      <c r="K19" s="117">
        <v>11</v>
      </c>
      <c r="L19" s="118" t="s">
        <v>219</v>
      </c>
      <c r="M19" s="117">
        <v>4</v>
      </c>
      <c r="N19" s="118" t="s">
        <v>543</v>
      </c>
      <c r="O19" s="117">
        <v>0</v>
      </c>
      <c r="P19" s="118" t="s">
        <v>14</v>
      </c>
      <c r="Q19" s="185"/>
      <c r="R19" s="186"/>
      <c r="S19" s="117">
        <v>5</v>
      </c>
      <c r="T19" s="118" t="s">
        <v>509</v>
      </c>
      <c r="U19" s="117">
        <v>7</v>
      </c>
      <c r="V19" s="118" t="s">
        <v>439</v>
      </c>
      <c r="W19" s="117">
        <v>54</v>
      </c>
      <c r="X19" s="118" t="s">
        <v>133</v>
      </c>
      <c r="Y19" s="117">
        <v>0</v>
      </c>
      <c r="Z19" s="118" t="s">
        <v>14</v>
      </c>
      <c r="AA19" s="117">
        <v>11</v>
      </c>
      <c r="AB19" s="118" t="s">
        <v>219</v>
      </c>
      <c r="AC19" s="117">
        <v>0</v>
      </c>
      <c r="AD19" s="118" t="s">
        <v>14</v>
      </c>
      <c r="AE19" s="138">
        <v>583</v>
      </c>
      <c r="AF19" s="139" t="s">
        <v>38</v>
      </c>
    </row>
    <row r="20" spans="1:32" x14ac:dyDescent="0.2">
      <c r="A20" s="3" t="s">
        <v>108</v>
      </c>
      <c r="B20" s="140" t="s">
        <v>180</v>
      </c>
      <c r="C20" s="117">
        <v>3</v>
      </c>
      <c r="D20" s="118" t="s">
        <v>257</v>
      </c>
      <c r="E20" s="117">
        <v>32</v>
      </c>
      <c r="F20" s="118" t="s">
        <v>65</v>
      </c>
      <c r="G20" s="117">
        <v>457</v>
      </c>
      <c r="H20" s="118" t="s">
        <v>649</v>
      </c>
      <c r="I20" s="117">
        <v>8</v>
      </c>
      <c r="J20" s="118" t="s">
        <v>554</v>
      </c>
      <c r="K20" s="117">
        <v>64</v>
      </c>
      <c r="L20" s="118" t="s">
        <v>450</v>
      </c>
      <c r="M20" s="117">
        <v>39</v>
      </c>
      <c r="N20" s="118" t="s">
        <v>30</v>
      </c>
      <c r="O20" s="185"/>
      <c r="P20" s="186"/>
      <c r="Q20" s="117">
        <v>7</v>
      </c>
      <c r="R20" s="118" t="s">
        <v>543</v>
      </c>
      <c r="S20" s="117">
        <v>73</v>
      </c>
      <c r="T20" s="118" t="s">
        <v>629</v>
      </c>
      <c r="U20" s="117">
        <v>14</v>
      </c>
      <c r="V20" s="118" t="s">
        <v>293</v>
      </c>
      <c r="W20" s="117">
        <v>246</v>
      </c>
      <c r="X20" s="118" t="s">
        <v>413</v>
      </c>
      <c r="Y20" s="117">
        <v>15</v>
      </c>
      <c r="Z20" s="118" t="s">
        <v>157</v>
      </c>
      <c r="AA20" s="117">
        <v>26</v>
      </c>
      <c r="AB20" s="118" t="s">
        <v>241</v>
      </c>
      <c r="AC20" s="117">
        <v>0</v>
      </c>
      <c r="AD20" s="118" t="s">
        <v>14</v>
      </c>
      <c r="AE20" s="138">
        <v>985</v>
      </c>
      <c r="AF20" s="139" t="s">
        <v>472</v>
      </c>
    </row>
    <row r="21" spans="1:32" x14ac:dyDescent="0.2">
      <c r="A21" s="3" t="s">
        <v>108</v>
      </c>
      <c r="B21" s="140" t="s">
        <v>185</v>
      </c>
      <c r="C21" s="117">
        <v>6</v>
      </c>
      <c r="D21" s="118" t="s">
        <v>554</v>
      </c>
      <c r="E21" s="117">
        <v>13</v>
      </c>
      <c r="F21" s="118" t="s">
        <v>462</v>
      </c>
      <c r="G21" s="117">
        <v>17</v>
      </c>
      <c r="H21" s="118" t="s">
        <v>427</v>
      </c>
      <c r="I21" s="117">
        <v>37</v>
      </c>
      <c r="J21" s="118" t="s">
        <v>26</v>
      </c>
      <c r="K21" s="117">
        <v>61</v>
      </c>
      <c r="L21" s="118" t="s">
        <v>285</v>
      </c>
      <c r="M21" s="117">
        <v>56</v>
      </c>
      <c r="N21" s="118" t="s">
        <v>504</v>
      </c>
      <c r="O21" s="117">
        <v>0</v>
      </c>
      <c r="P21" s="118" t="s">
        <v>14</v>
      </c>
      <c r="Q21" s="117">
        <v>41</v>
      </c>
      <c r="R21" s="118" t="s">
        <v>270</v>
      </c>
      <c r="S21" s="117">
        <v>94</v>
      </c>
      <c r="T21" s="118" t="s">
        <v>315</v>
      </c>
      <c r="U21" s="117">
        <v>30</v>
      </c>
      <c r="V21" s="118" t="s">
        <v>447</v>
      </c>
      <c r="W21" s="117">
        <v>332</v>
      </c>
      <c r="X21" s="118" t="s">
        <v>582</v>
      </c>
      <c r="Y21" s="117">
        <v>20</v>
      </c>
      <c r="Z21" s="118" t="s">
        <v>263</v>
      </c>
      <c r="AA21" s="117">
        <v>25</v>
      </c>
      <c r="AB21" s="118" t="s">
        <v>425</v>
      </c>
      <c r="AC21" s="117">
        <v>0</v>
      </c>
      <c r="AD21" s="118" t="s">
        <v>14</v>
      </c>
      <c r="AE21" s="138">
        <v>732</v>
      </c>
      <c r="AF21" s="139" t="s">
        <v>175</v>
      </c>
    </row>
    <row r="22" spans="1:32" x14ac:dyDescent="0.2">
      <c r="A22" s="3" t="s">
        <v>108</v>
      </c>
      <c r="B22" s="140" t="s">
        <v>190</v>
      </c>
      <c r="C22" s="117">
        <v>6</v>
      </c>
      <c r="D22" s="118" t="s">
        <v>543</v>
      </c>
      <c r="E22" s="117">
        <v>13</v>
      </c>
      <c r="F22" s="118" t="s">
        <v>293</v>
      </c>
      <c r="G22" s="117">
        <v>368</v>
      </c>
      <c r="H22" s="118" t="s">
        <v>312</v>
      </c>
      <c r="I22" s="117">
        <v>12</v>
      </c>
      <c r="J22" s="118" t="s">
        <v>336</v>
      </c>
      <c r="K22" s="117">
        <v>69</v>
      </c>
      <c r="L22" s="118" t="s">
        <v>218</v>
      </c>
      <c r="M22" s="117">
        <v>38</v>
      </c>
      <c r="N22" s="118" t="s">
        <v>447</v>
      </c>
      <c r="O22" s="185"/>
      <c r="P22" s="186"/>
      <c r="Q22" s="117">
        <v>24</v>
      </c>
      <c r="R22" s="118" t="s">
        <v>241</v>
      </c>
      <c r="S22" s="117">
        <v>89</v>
      </c>
      <c r="T22" s="118" t="s">
        <v>647</v>
      </c>
      <c r="U22" s="117">
        <v>24</v>
      </c>
      <c r="V22" s="118" t="s">
        <v>241</v>
      </c>
      <c r="W22" s="117">
        <v>238</v>
      </c>
      <c r="X22" s="118" t="s">
        <v>334</v>
      </c>
      <c r="Y22" s="117">
        <v>9</v>
      </c>
      <c r="Z22" s="118" t="s">
        <v>391</v>
      </c>
      <c r="AA22" s="117">
        <v>25</v>
      </c>
      <c r="AB22" s="118" t="s">
        <v>263</v>
      </c>
      <c r="AC22" s="117">
        <v>0</v>
      </c>
      <c r="AD22" s="118" t="s">
        <v>14</v>
      </c>
      <c r="AE22" s="138">
        <v>916</v>
      </c>
      <c r="AF22" s="139" t="s">
        <v>193</v>
      </c>
    </row>
    <row r="23" spans="1:32" x14ac:dyDescent="0.2">
      <c r="A23" s="3" t="s">
        <v>108</v>
      </c>
      <c r="B23" s="140" t="s">
        <v>194</v>
      </c>
      <c r="C23" s="185"/>
      <c r="D23" s="186"/>
      <c r="E23" s="117">
        <v>0</v>
      </c>
      <c r="F23" s="118" t="s">
        <v>14</v>
      </c>
      <c r="G23" s="117">
        <v>10</v>
      </c>
      <c r="H23" s="118" t="s">
        <v>425</v>
      </c>
      <c r="I23" s="117">
        <v>22</v>
      </c>
      <c r="J23" s="118" t="s">
        <v>218</v>
      </c>
      <c r="K23" s="117">
        <v>3</v>
      </c>
      <c r="L23" s="118" t="s">
        <v>391</v>
      </c>
      <c r="M23" s="117">
        <v>13</v>
      </c>
      <c r="N23" s="118" t="s">
        <v>442</v>
      </c>
      <c r="O23" s="117">
        <v>0</v>
      </c>
      <c r="P23" s="118" t="s">
        <v>14</v>
      </c>
      <c r="Q23" s="117">
        <v>17</v>
      </c>
      <c r="R23" s="118" t="s">
        <v>414</v>
      </c>
      <c r="S23" s="117">
        <v>30</v>
      </c>
      <c r="T23" s="118" t="s">
        <v>129</v>
      </c>
      <c r="U23" s="117">
        <v>0</v>
      </c>
      <c r="V23" s="118" t="s">
        <v>14</v>
      </c>
      <c r="W23" s="117">
        <v>166</v>
      </c>
      <c r="X23" s="118" t="s">
        <v>21</v>
      </c>
      <c r="Y23" s="117">
        <v>17</v>
      </c>
      <c r="Z23" s="118" t="s">
        <v>414</v>
      </c>
      <c r="AA23" s="117">
        <v>15</v>
      </c>
      <c r="AB23" s="118" t="s">
        <v>26</v>
      </c>
      <c r="AC23" s="117">
        <v>0</v>
      </c>
      <c r="AD23" s="118" t="s">
        <v>14</v>
      </c>
      <c r="AE23" s="138">
        <v>294</v>
      </c>
      <c r="AF23" s="139" t="s">
        <v>157</v>
      </c>
    </row>
    <row r="24" spans="1:32" x14ac:dyDescent="0.2">
      <c r="A24" s="3" t="s">
        <v>108</v>
      </c>
      <c r="B24" s="140" t="s">
        <v>198</v>
      </c>
      <c r="C24" s="117">
        <v>5</v>
      </c>
      <c r="D24" s="118" t="s">
        <v>554</v>
      </c>
      <c r="E24" s="185"/>
      <c r="F24" s="186"/>
      <c r="G24" s="117">
        <v>16</v>
      </c>
      <c r="H24" s="118" t="s">
        <v>241</v>
      </c>
      <c r="I24" s="117">
        <v>12</v>
      </c>
      <c r="J24" s="118" t="s">
        <v>232</v>
      </c>
      <c r="K24" s="117">
        <v>44</v>
      </c>
      <c r="L24" s="118" t="s">
        <v>83</v>
      </c>
      <c r="M24" s="117">
        <v>63</v>
      </c>
      <c r="N24" s="118" t="s">
        <v>255</v>
      </c>
      <c r="O24" s="185"/>
      <c r="P24" s="186"/>
      <c r="Q24" s="117">
        <v>32</v>
      </c>
      <c r="R24" s="118" t="s">
        <v>626</v>
      </c>
      <c r="S24" s="117">
        <v>97</v>
      </c>
      <c r="T24" s="118" t="s">
        <v>474</v>
      </c>
      <c r="U24" s="117">
        <v>84</v>
      </c>
      <c r="V24" s="118" t="s">
        <v>583</v>
      </c>
      <c r="W24" s="117">
        <v>224</v>
      </c>
      <c r="X24" s="118" t="s">
        <v>519</v>
      </c>
      <c r="Y24" s="117">
        <v>16</v>
      </c>
      <c r="Z24" s="118" t="s">
        <v>241</v>
      </c>
      <c r="AA24" s="117">
        <v>16</v>
      </c>
      <c r="AB24" s="118" t="s">
        <v>241</v>
      </c>
      <c r="AC24" s="117">
        <v>0</v>
      </c>
      <c r="AD24" s="118" t="s">
        <v>14</v>
      </c>
      <c r="AE24" s="138">
        <v>611</v>
      </c>
      <c r="AF24" s="139" t="s">
        <v>114</v>
      </c>
    </row>
    <row r="25" spans="1:32" x14ac:dyDescent="0.2">
      <c r="A25" s="3" t="s">
        <v>108</v>
      </c>
      <c r="B25" s="140" t="s">
        <v>202</v>
      </c>
      <c r="C25" s="117">
        <v>8</v>
      </c>
      <c r="D25" s="118" t="s">
        <v>55</v>
      </c>
      <c r="E25" s="117">
        <v>0</v>
      </c>
      <c r="F25" s="118" t="s">
        <v>14</v>
      </c>
      <c r="G25" s="117">
        <v>14</v>
      </c>
      <c r="H25" s="118" t="s">
        <v>442</v>
      </c>
      <c r="I25" s="117">
        <v>9</v>
      </c>
      <c r="J25" s="118" t="s">
        <v>42</v>
      </c>
      <c r="K25" s="117">
        <v>8</v>
      </c>
      <c r="L25" s="118" t="s">
        <v>55</v>
      </c>
      <c r="M25" s="117">
        <v>20</v>
      </c>
      <c r="N25" s="118" t="s">
        <v>431</v>
      </c>
      <c r="O25" s="117">
        <v>0</v>
      </c>
      <c r="P25" s="118" t="s">
        <v>14</v>
      </c>
      <c r="Q25" s="185"/>
      <c r="R25" s="186"/>
      <c r="S25" s="117">
        <v>64</v>
      </c>
      <c r="T25" s="118" t="s">
        <v>292</v>
      </c>
      <c r="U25" s="117">
        <v>0</v>
      </c>
      <c r="V25" s="118" t="s">
        <v>14</v>
      </c>
      <c r="W25" s="117">
        <v>162</v>
      </c>
      <c r="X25" s="118" t="s">
        <v>874</v>
      </c>
      <c r="Y25" s="117">
        <v>18</v>
      </c>
      <c r="Z25" s="118" t="s">
        <v>270</v>
      </c>
      <c r="AA25" s="117">
        <v>15</v>
      </c>
      <c r="AB25" s="118" t="s">
        <v>300</v>
      </c>
      <c r="AC25" s="117">
        <v>0</v>
      </c>
      <c r="AD25" s="118" t="s">
        <v>14</v>
      </c>
      <c r="AE25" s="138">
        <v>319</v>
      </c>
      <c r="AF25" s="139" t="s">
        <v>207</v>
      </c>
    </row>
    <row r="26" spans="1:32" x14ac:dyDescent="0.2">
      <c r="A26" s="3" t="s">
        <v>108</v>
      </c>
      <c r="B26" s="140" t="s">
        <v>208</v>
      </c>
      <c r="C26" s="117">
        <v>23</v>
      </c>
      <c r="D26" s="118" t="s">
        <v>457</v>
      </c>
      <c r="E26" s="117">
        <v>23</v>
      </c>
      <c r="F26" s="118" t="s">
        <v>457</v>
      </c>
      <c r="G26" s="117">
        <v>540</v>
      </c>
      <c r="H26" s="118" t="s">
        <v>390</v>
      </c>
      <c r="I26" s="117">
        <v>37</v>
      </c>
      <c r="J26" s="118" t="s">
        <v>263</v>
      </c>
      <c r="K26" s="117">
        <v>111</v>
      </c>
      <c r="L26" s="118" t="s">
        <v>546</v>
      </c>
      <c r="M26" s="117">
        <v>49</v>
      </c>
      <c r="N26" s="118" t="s">
        <v>92</v>
      </c>
      <c r="O26" s="117">
        <v>10</v>
      </c>
      <c r="P26" s="118" t="s">
        <v>543</v>
      </c>
      <c r="Q26" s="117">
        <v>33</v>
      </c>
      <c r="R26" s="118" t="s">
        <v>46</v>
      </c>
      <c r="S26" s="117">
        <v>109</v>
      </c>
      <c r="T26" s="118" t="s">
        <v>578</v>
      </c>
      <c r="U26" s="117">
        <v>54</v>
      </c>
      <c r="V26" s="118" t="s">
        <v>30</v>
      </c>
      <c r="W26" s="117">
        <v>277</v>
      </c>
      <c r="X26" s="118" t="s">
        <v>154</v>
      </c>
      <c r="Y26" s="117">
        <v>24</v>
      </c>
      <c r="Z26" s="118" t="s">
        <v>462</v>
      </c>
      <c r="AA26" s="117">
        <v>63</v>
      </c>
      <c r="AB26" s="118" t="s">
        <v>300</v>
      </c>
      <c r="AC26" s="117">
        <v>0</v>
      </c>
      <c r="AD26" s="118" t="s">
        <v>14</v>
      </c>
      <c r="AE26" s="138">
        <v>1353</v>
      </c>
      <c r="AF26" s="139" t="s">
        <v>211</v>
      </c>
    </row>
    <row r="27" spans="1:32" x14ac:dyDescent="0.2">
      <c r="A27" s="3" t="s">
        <v>108</v>
      </c>
      <c r="B27" s="140" t="s">
        <v>212</v>
      </c>
      <c r="C27" s="117">
        <v>9</v>
      </c>
      <c r="D27" s="118" t="s">
        <v>439</v>
      </c>
      <c r="E27" s="117">
        <v>3</v>
      </c>
      <c r="F27" s="118" t="s">
        <v>398</v>
      </c>
      <c r="G27" s="117">
        <v>364</v>
      </c>
      <c r="H27" s="118" t="s">
        <v>638</v>
      </c>
      <c r="I27" s="117">
        <v>9</v>
      </c>
      <c r="J27" s="118" t="s">
        <v>439</v>
      </c>
      <c r="K27" s="117">
        <v>20</v>
      </c>
      <c r="L27" s="118" t="s">
        <v>42</v>
      </c>
      <c r="M27" s="117">
        <v>21</v>
      </c>
      <c r="N27" s="118" t="s">
        <v>38</v>
      </c>
      <c r="O27" s="185"/>
      <c r="P27" s="186"/>
      <c r="Q27" s="117">
        <v>4</v>
      </c>
      <c r="R27" s="118" t="s">
        <v>632</v>
      </c>
      <c r="S27" s="117">
        <v>68</v>
      </c>
      <c r="T27" s="118" t="s">
        <v>552</v>
      </c>
      <c r="U27" s="117">
        <v>20</v>
      </c>
      <c r="V27" s="118" t="s">
        <v>42</v>
      </c>
      <c r="W27" s="117">
        <v>163</v>
      </c>
      <c r="X27" s="118" t="s">
        <v>316</v>
      </c>
      <c r="Y27" s="117">
        <v>17</v>
      </c>
      <c r="Z27" s="118" t="s">
        <v>427</v>
      </c>
      <c r="AA27" s="117">
        <v>25</v>
      </c>
      <c r="AB27" s="118" t="s">
        <v>34</v>
      </c>
      <c r="AC27" s="117">
        <v>0</v>
      </c>
      <c r="AD27" s="118" t="s">
        <v>14</v>
      </c>
      <c r="AE27" s="138">
        <v>724</v>
      </c>
      <c r="AF27" s="139" t="s">
        <v>92</v>
      </c>
    </row>
    <row r="28" spans="1:32" x14ac:dyDescent="0.2">
      <c r="A28" s="3" t="s">
        <v>108</v>
      </c>
      <c r="B28" s="140" t="s">
        <v>216</v>
      </c>
      <c r="C28" s="185"/>
      <c r="D28" s="186"/>
      <c r="E28" s="117">
        <v>5</v>
      </c>
      <c r="F28" s="118" t="s">
        <v>336</v>
      </c>
      <c r="G28" s="117">
        <v>322</v>
      </c>
      <c r="H28" s="118" t="s">
        <v>884</v>
      </c>
      <c r="I28" s="185"/>
      <c r="J28" s="186"/>
      <c r="K28" s="117">
        <v>0</v>
      </c>
      <c r="L28" s="118" t="s">
        <v>14</v>
      </c>
      <c r="M28" s="117">
        <v>11</v>
      </c>
      <c r="N28" s="118" t="s">
        <v>42</v>
      </c>
      <c r="O28" s="185"/>
      <c r="P28" s="186"/>
      <c r="Q28" s="185"/>
      <c r="R28" s="186"/>
      <c r="S28" s="185"/>
      <c r="T28" s="186"/>
      <c r="U28" s="117">
        <v>0</v>
      </c>
      <c r="V28" s="118" t="s">
        <v>14</v>
      </c>
      <c r="W28" s="117">
        <v>35</v>
      </c>
      <c r="X28" s="118" t="s">
        <v>590</v>
      </c>
      <c r="Y28" s="117">
        <v>0</v>
      </c>
      <c r="Z28" s="118" t="s">
        <v>14</v>
      </c>
      <c r="AA28" s="117">
        <v>9</v>
      </c>
      <c r="AB28" s="118" t="s">
        <v>427</v>
      </c>
      <c r="AC28" s="117">
        <v>0</v>
      </c>
      <c r="AD28" s="118" t="s">
        <v>14</v>
      </c>
      <c r="AE28" s="138">
        <v>388</v>
      </c>
      <c r="AF28" s="139" t="s">
        <v>232</v>
      </c>
    </row>
    <row r="29" spans="1:32" x14ac:dyDescent="0.2">
      <c r="A29" s="3" t="s">
        <v>108</v>
      </c>
      <c r="B29" s="140" t="s">
        <v>220</v>
      </c>
      <c r="C29" s="117">
        <v>5</v>
      </c>
      <c r="D29" s="118" t="s">
        <v>336</v>
      </c>
      <c r="E29" s="117">
        <v>16</v>
      </c>
      <c r="F29" s="118" t="s">
        <v>89</v>
      </c>
      <c r="G29" s="117">
        <v>19</v>
      </c>
      <c r="H29" s="118" t="s">
        <v>26</v>
      </c>
      <c r="I29" s="117">
        <v>21</v>
      </c>
      <c r="J29" s="118" t="s">
        <v>633</v>
      </c>
      <c r="K29" s="117">
        <v>26</v>
      </c>
      <c r="L29" s="118" t="s">
        <v>500</v>
      </c>
      <c r="M29" s="117">
        <v>26</v>
      </c>
      <c r="N29" s="118" t="s">
        <v>500</v>
      </c>
      <c r="O29" s="185"/>
      <c r="P29" s="186"/>
      <c r="Q29" s="185"/>
      <c r="R29" s="186"/>
      <c r="S29" s="117">
        <v>48</v>
      </c>
      <c r="T29" s="118" t="s">
        <v>165</v>
      </c>
      <c r="U29" s="117">
        <v>6</v>
      </c>
      <c r="V29" s="118" t="s">
        <v>207</v>
      </c>
      <c r="W29" s="117">
        <v>181</v>
      </c>
      <c r="X29" s="118" t="s">
        <v>58</v>
      </c>
      <c r="Y29" s="117">
        <v>8</v>
      </c>
      <c r="Z29" s="118" t="s">
        <v>50</v>
      </c>
      <c r="AA29" s="117">
        <v>12</v>
      </c>
      <c r="AB29" s="118" t="s">
        <v>65</v>
      </c>
      <c r="AC29" s="117">
        <v>0</v>
      </c>
      <c r="AD29" s="118" t="s">
        <v>14</v>
      </c>
      <c r="AE29" s="138">
        <v>371</v>
      </c>
      <c r="AF29" s="139" t="s">
        <v>219</v>
      </c>
    </row>
    <row r="30" spans="1:32" x14ac:dyDescent="0.2">
      <c r="A30" s="3" t="s">
        <v>108</v>
      </c>
      <c r="B30" s="140" t="s">
        <v>224</v>
      </c>
      <c r="C30" s="117">
        <v>6</v>
      </c>
      <c r="D30" s="118" t="s">
        <v>439</v>
      </c>
      <c r="E30" s="117">
        <v>12</v>
      </c>
      <c r="F30" s="118" t="s">
        <v>46</v>
      </c>
      <c r="G30" s="117">
        <v>24</v>
      </c>
      <c r="H30" s="118" t="s">
        <v>184</v>
      </c>
      <c r="I30" s="117">
        <v>11</v>
      </c>
      <c r="J30" s="118" t="s">
        <v>50</v>
      </c>
      <c r="K30" s="117">
        <v>30</v>
      </c>
      <c r="L30" s="118" t="s">
        <v>84</v>
      </c>
      <c r="M30" s="117">
        <v>45</v>
      </c>
      <c r="N30" s="118" t="s">
        <v>458</v>
      </c>
      <c r="O30" s="185"/>
      <c r="P30" s="186"/>
      <c r="Q30" s="117">
        <v>48</v>
      </c>
      <c r="R30" s="118" t="s">
        <v>647</v>
      </c>
      <c r="S30" s="117">
        <v>65</v>
      </c>
      <c r="T30" s="118" t="s">
        <v>502</v>
      </c>
      <c r="U30" s="117">
        <v>10</v>
      </c>
      <c r="V30" s="118" t="s">
        <v>232</v>
      </c>
      <c r="W30" s="117">
        <v>205</v>
      </c>
      <c r="X30" s="118" t="s">
        <v>651</v>
      </c>
      <c r="Y30" s="117">
        <v>16</v>
      </c>
      <c r="Z30" s="118" t="s">
        <v>65</v>
      </c>
      <c r="AA30" s="117">
        <v>21</v>
      </c>
      <c r="AB30" s="118" t="s">
        <v>89</v>
      </c>
      <c r="AC30" s="117">
        <v>0</v>
      </c>
      <c r="AD30" s="118" t="s">
        <v>14</v>
      </c>
      <c r="AE30" s="138">
        <v>494</v>
      </c>
      <c r="AF30" s="139" t="s">
        <v>55</v>
      </c>
    </row>
    <row r="31" spans="1:32" x14ac:dyDescent="0.2">
      <c r="A31" s="3" t="s">
        <v>108</v>
      </c>
      <c r="B31" s="140" t="s">
        <v>228</v>
      </c>
      <c r="C31" s="117">
        <v>16</v>
      </c>
      <c r="D31" s="118" t="s">
        <v>422</v>
      </c>
      <c r="E31" s="185"/>
      <c r="F31" s="186"/>
      <c r="G31" s="117">
        <v>13</v>
      </c>
      <c r="H31" s="118" t="s">
        <v>65</v>
      </c>
      <c r="I31" s="117">
        <v>13</v>
      </c>
      <c r="J31" s="118" t="s">
        <v>65</v>
      </c>
      <c r="K31" s="117">
        <v>22</v>
      </c>
      <c r="L31" s="118" t="s">
        <v>141</v>
      </c>
      <c r="M31" s="117">
        <v>35</v>
      </c>
      <c r="N31" s="118" t="s">
        <v>575</v>
      </c>
      <c r="O31" s="185"/>
      <c r="P31" s="186"/>
      <c r="Q31" s="117">
        <v>18</v>
      </c>
      <c r="R31" s="118" t="s">
        <v>442</v>
      </c>
      <c r="S31" s="117">
        <v>46</v>
      </c>
      <c r="T31" s="118" t="s">
        <v>625</v>
      </c>
      <c r="U31" s="185"/>
      <c r="V31" s="186"/>
      <c r="W31" s="117">
        <v>201</v>
      </c>
      <c r="X31" s="118" t="s">
        <v>735</v>
      </c>
      <c r="Y31" s="117">
        <v>25</v>
      </c>
      <c r="Z31" s="118" t="s">
        <v>84</v>
      </c>
      <c r="AA31" s="117">
        <v>15</v>
      </c>
      <c r="AB31" s="118" t="s">
        <v>175</v>
      </c>
      <c r="AC31" s="117">
        <v>0</v>
      </c>
      <c r="AD31" s="118" t="s">
        <v>14</v>
      </c>
      <c r="AE31" s="138">
        <v>407</v>
      </c>
      <c r="AF31" s="139" t="s">
        <v>232</v>
      </c>
    </row>
    <row r="32" spans="1:32" x14ac:dyDescent="0.2">
      <c r="A32" s="3" t="s">
        <v>108</v>
      </c>
      <c r="B32" s="140" t="s">
        <v>233</v>
      </c>
      <c r="C32" s="117">
        <v>4</v>
      </c>
      <c r="D32" s="118" t="s">
        <v>398</v>
      </c>
      <c r="E32" s="117">
        <v>4</v>
      </c>
      <c r="F32" s="118" t="s">
        <v>398</v>
      </c>
      <c r="G32" s="117">
        <v>282</v>
      </c>
      <c r="H32" s="118" t="s">
        <v>168</v>
      </c>
      <c r="I32" s="117">
        <v>22</v>
      </c>
      <c r="J32" s="118" t="s">
        <v>55</v>
      </c>
      <c r="K32" s="117">
        <v>37</v>
      </c>
      <c r="L32" s="118" t="s">
        <v>447</v>
      </c>
      <c r="M32" s="117">
        <v>32</v>
      </c>
      <c r="N32" s="118" t="s">
        <v>92</v>
      </c>
      <c r="O32" s="117">
        <v>4</v>
      </c>
      <c r="P32" s="118" t="s">
        <v>398</v>
      </c>
      <c r="Q32" s="117">
        <v>29</v>
      </c>
      <c r="R32" s="118" t="s">
        <v>65</v>
      </c>
      <c r="S32" s="117">
        <v>89</v>
      </c>
      <c r="T32" s="118" t="s">
        <v>215</v>
      </c>
      <c r="U32" s="117">
        <v>42</v>
      </c>
      <c r="V32" s="118" t="s">
        <v>300</v>
      </c>
      <c r="W32" s="117">
        <v>284</v>
      </c>
      <c r="X32" s="118" t="s">
        <v>230</v>
      </c>
      <c r="Y32" s="117">
        <v>30</v>
      </c>
      <c r="Z32" s="118" t="s">
        <v>97</v>
      </c>
      <c r="AA32" s="117">
        <v>37</v>
      </c>
      <c r="AB32" s="118" t="s">
        <v>447</v>
      </c>
      <c r="AC32" s="117">
        <v>0</v>
      </c>
      <c r="AD32" s="118" t="s">
        <v>14</v>
      </c>
      <c r="AE32" s="138">
        <v>896</v>
      </c>
      <c r="AF32" s="139" t="s">
        <v>236</v>
      </c>
    </row>
    <row r="33" spans="1:32" x14ac:dyDescent="0.2">
      <c r="A33" s="3" t="s">
        <v>108</v>
      </c>
      <c r="B33" s="140" t="s">
        <v>237</v>
      </c>
      <c r="C33" s="117">
        <v>3</v>
      </c>
      <c r="D33" s="118" t="s">
        <v>632</v>
      </c>
      <c r="E33" s="117">
        <v>17</v>
      </c>
      <c r="F33" s="118" t="s">
        <v>97</v>
      </c>
      <c r="G33" s="117">
        <v>32</v>
      </c>
      <c r="H33" s="118" t="s">
        <v>84</v>
      </c>
      <c r="I33" s="117">
        <v>32</v>
      </c>
      <c r="J33" s="118" t="s">
        <v>84</v>
      </c>
      <c r="K33" s="117">
        <v>33</v>
      </c>
      <c r="L33" s="118" t="s">
        <v>431</v>
      </c>
      <c r="M33" s="117">
        <v>30</v>
      </c>
      <c r="N33" s="118" t="s">
        <v>633</v>
      </c>
      <c r="O33" s="185"/>
      <c r="P33" s="186"/>
      <c r="Q33" s="117">
        <v>45</v>
      </c>
      <c r="R33" s="118" t="s">
        <v>575</v>
      </c>
      <c r="S33" s="117">
        <v>77</v>
      </c>
      <c r="T33" s="118" t="s">
        <v>272</v>
      </c>
      <c r="U33" s="117">
        <v>29</v>
      </c>
      <c r="V33" s="118" t="s">
        <v>270</v>
      </c>
      <c r="W33" s="117">
        <v>169</v>
      </c>
      <c r="X33" s="118" t="s">
        <v>491</v>
      </c>
      <c r="Y33" s="117">
        <v>25</v>
      </c>
      <c r="Z33" s="118" t="s">
        <v>130</v>
      </c>
      <c r="AA33" s="117">
        <v>29</v>
      </c>
      <c r="AB33" s="118" t="s">
        <v>270</v>
      </c>
      <c r="AC33" s="117">
        <v>0</v>
      </c>
      <c r="AD33" s="118" t="s">
        <v>14</v>
      </c>
      <c r="AE33" s="138">
        <v>522</v>
      </c>
      <c r="AF33" s="139" t="s">
        <v>241</v>
      </c>
    </row>
    <row r="34" spans="1:32" x14ac:dyDescent="0.2">
      <c r="A34" s="3" t="s">
        <v>108</v>
      </c>
      <c r="B34" s="140" t="s">
        <v>242</v>
      </c>
      <c r="C34" s="117">
        <v>7</v>
      </c>
      <c r="D34" s="118" t="s">
        <v>543</v>
      </c>
      <c r="E34" s="117">
        <v>20</v>
      </c>
      <c r="F34" s="118" t="s">
        <v>219</v>
      </c>
      <c r="G34" s="117">
        <v>457</v>
      </c>
      <c r="H34" s="118" t="s">
        <v>584</v>
      </c>
      <c r="I34" s="117">
        <v>31</v>
      </c>
      <c r="J34" s="118" t="s">
        <v>359</v>
      </c>
      <c r="K34" s="117">
        <v>73</v>
      </c>
      <c r="L34" s="118" t="s">
        <v>563</v>
      </c>
      <c r="M34" s="117">
        <v>50</v>
      </c>
      <c r="N34" s="118" t="s">
        <v>184</v>
      </c>
      <c r="O34" s="117">
        <v>3</v>
      </c>
      <c r="P34" s="118" t="s">
        <v>257</v>
      </c>
      <c r="Q34" s="117">
        <v>45</v>
      </c>
      <c r="R34" s="118" t="s">
        <v>442</v>
      </c>
      <c r="S34" s="117">
        <v>54</v>
      </c>
      <c r="T34" s="118" t="s">
        <v>87</v>
      </c>
      <c r="U34" s="117">
        <v>22</v>
      </c>
      <c r="V34" s="118" t="s">
        <v>385</v>
      </c>
      <c r="W34" s="117">
        <v>224</v>
      </c>
      <c r="X34" s="118" t="s">
        <v>468</v>
      </c>
      <c r="Y34" s="117">
        <v>12</v>
      </c>
      <c r="Z34" s="118" t="s">
        <v>439</v>
      </c>
      <c r="AA34" s="117">
        <v>28</v>
      </c>
      <c r="AB34" s="118" t="s">
        <v>263</v>
      </c>
      <c r="AC34" s="117">
        <v>0</v>
      </c>
      <c r="AD34" s="118" t="s">
        <v>14</v>
      </c>
      <c r="AE34" s="138">
        <v>1026</v>
      </c>
      <c r="AF34" s="139" t="s">
        <v>626</v>
      </c>
    </row>
    <row r="35" spans="1:32" x14ac:dyDescent="0.2">
      <c r="A35" s="3" t="s">
        <v>108</v>
      </c>
      <c r="B35" s="140" t="s">
        <v>245</v>
      </c>
      <c r="C35" s="117">
        <v>6</v>
      </c>
      <c r="D35" s="118" t="s">
        <v>293</v>
      </c>
      <c r="E35" s="117">
        <v>10</v>
      </c>
      <c r="F35" s="118" t="s">
        <v>427</v>
      </c>
      <c r="G35" s="117">
        <v>7</v>
      </c>
      <c r="H35" s="118" t="s">
        <v>207</v>
      </c>
      <c r="I35" s="117">
        <v>20</v>
      </c>
      <c r="J35" s="118" t="s">
        <v>193</v>
      </c>
      <c r="K35" s="117">
        <v>29</v>
      </c>
      <c r="L35" s="118" t="s">
        <v>461</v>
      </c>
      <c r="M35" s="117">
        <v>34</v>
      </c>
      <c r="N35" s="118" t="s">
        <v>441</v>
      </c>
      <c r="O35" s="117">
        <v>0</v>
      </c>
      <c r="P35" s="118" t="s">
        <v>14</v>
      </c>
      <c r="Q35" s="117">
        <v>25</v>
      </c>
      <c r="R35" s="118" t="s">
        <v>633</v>
      </c>
      <c r="S35" s="117">
        <v>109</v>
      </c>
      <c r="T35" s="118" t="s">
        <v>132</v>
      </c>
      <c r="U35" s="117">
        <v>19</v>
      </c>
      <c r="V35" s="118" t="s">
        <v>89</v>
      </c>
      <c r="W35" s="117">
        <v>144</v>
      </c>
      <c r="X35" s="118" t="s">
        <v>432</v>
      </c>
      <c r="Y35" s="117">
        <v>14</v>
      </c>
      <c r="Z35" s="118" t="s">
        <v>65</v>
      </c>
      <c r="AA35" s="117">
        <v>20</v>
      </c>
      <c r="AB35" s="118" t="s">
        <v>193</v>
      </c>
      <c r="AC35" s="117">
        <v>0</v>
      </c>
      <c r="AD35" s="118" t="s">
        <v>14</v>
      </c>
      <c r="AE35" s="138">
        <v>437</v>
      </c>
      <c r="AF35" s="139" t="s">
        <v>50</v>
      </c>
    </row>
    <row r="36" spans="1:32" x14ac:dyDescent="0.2">
      <c r="A36" s="3" t="s">
        <v>108</v>
      </c>
      <c r="B36" s="140" t="s">
        <v>250</v>
      </c>
      <c r="C36" s="117">
        <v>8</v>
      </c>
      <c r="D36" s="118" t="s">
        <v>462</v>
      </c>
      <c r="E36" s="185"/>
      <c r="F36" s="186"/>
      <c r="G36" s="117">
        <v>111</v>
      </c>
      <c r="H36" s="118" t="s">
        <v>421</v>
      </c>
      <c r="I36" s="117">
        <v>0</v>
      </c>
      <c r="J36" s="118" t="s">
        <v>14</v>
      </c>
      <c r="K36" s="185"/>
      <c r="L36" s="186"/>
      <c r="M36" s="117">
        <v>0</v>
      </c>
      <c r="N36" s="118" t="s">
        <v>14</v>
      </c>
      <c r="O36" s="117">
        <v>0</v>
      </c>
      <c r="P36" s="118" t="s">
        <v>14</v>
      </c>
      <c r="Q36" s="117">
        <v>26</v>
      </c>
      <c r="R36" s="118" t="s">
        <v>530</v>
      </c>
      <c r="S36" s="117">
        <v>4</v>
      </c>
      <c r="T36" s="118" t="s">
        <v>509</v>
      </c>
      <c r="U36" s="117">
        <v>267</v>
      </c>
      <c r="V36" s="118" t="s">
        <v>885</v>
      </c>
      <c r="W36" s="117">
        <v>10</v>
      </c>
      <c r="X36" s="118" t="s">
        <v>427</v>
      </c>
      <c r="Y36" s="117">
        <v>0</v>
      </c>
      <c r="Z36" s="118" t="s">
        <v>14</v>
      </c>
      <c r="AA36" s="117">
        <v>9</v>
      </c>
      <c r="AB36" s="118" t="s">
        <v>385</v>
      </c>
      <c r="AC36" s="117">
        <v>0</v>
      </c>
      <c r="AD36" s="118" t="s">
        <v>14</v>
      </c>
      <c r="AE36" s="138">
        <v>438</v>
      </c>
      <c r="AF36" s="139" t="s">
        <v>50</v>
      </c>
    </row>
    <row r="37" spans="1:32" x14ac:dyDescent="0.2">
      <c r="A37" s="3" t="s">
        <v>108</v>
      </c>
      <c r="B37" s="140" t="s">
        <v>254</v>
      </c>
      <c r="C37" s="117">
        <v>0</v>
      </c>
      <c r="D37" s="118" t="s">
        <v>14</v>
      </c>
      <c r="E37" s="117">
        <v>0</v>
      </c>
      <c r="F37" s="118" t="s">
        <v>14</v>
      </c>
      <c r="G37" s="117">
        <v>0</v>
      </c>
      <c r="H37" s="118" t="s">
        <v>14</v>
      </c>
      <c r="I37" s="185"/>
      <c r="J37" s="186"/>
      <c r="K37" s="117">
        <v>8</v>
      </c>
      <c r="L37" s="118" t="s">
        <v>458</v>
      </c>
      <c r="M37" s="117">
        <v>5</v>
      </c>
      <c r="N37" s="118" t="s">
        <v>633</v>
      </c>
      <c r="O37" s="117">
        <v>0</v>
      </c>
      <c r="P37" s="118" t="s">
        <v>14</v>
      </c>
      <c r="Q37" s="117">
        <v>17</v>
      </c>
      <c r="R37" s="118" t="s">
        <v>375</v>
      </c>
      <c r="S37" s="117">
        <v>18</v>
      </c>
      <c r="T37" s="118" t="s">
        <v>154</v>
      </c>
      <c r="U37" s="185"/>
      <c r="V37" s="186"/>
      <c r="W37" s="117">
        <v>19</v>
      </c>
      <c r="X37" s="118" t="s">
        <v>262</v>
      </c>
      <c r="Y37" s="117">
        <v>0</v>
      </c>
      <c r="Z37" s="118" t="s">
        <v>14</v>
      </c>
      <c r="AA37" s="117">
        <v>17</v>
      </c>
      <c r="AB37" s="118" t="s">
        <v>375</v>
      </c>
      <c r="AC37" s="117">
        <v>0</v>
      </c>
      <c r="AD37" s="118" t="s">
        <v>14</v>
      </c>
      <c r="AE37" s="138">
        <v>88</v>
      </c>
      <c r="AF37" s="139" t="s">
        <v>398</v>
      </c>
    </row>
    <row r="38" spans="1:32" x14ac:dyDescent="0.2">
      <c r="A38" s="3" t="s">
        <v>108</v>
      </c>
      <c r="B38" s="140" t="s">
        <v>9</v>
      </c>
      <c r="C38" s="117">
        <f>SUBTOTAL(109,C6:C37)</f>
        <v>189</v>
      </c>
      <c r="D38" s="118" t="str">
        <f>CONCATENATE("(",FIXED(_tbl18[Blood / lymphatic]/_tbl18[[#This Row],[Total]]*100,1),")")</f>
        <v>(1.0)</v>
      </c>
      <c r="E38" s="117">
        <f>SUBTOTAL(109,E6:E37)</f>
        <v>295</v>
      </c>
      <c r="F38" s="118" t="str">
        <f>CONCATENATE("(",FIXED(_tbl18[Body wall and cavities]/_tbl18[[#This Row],[Total]]*100,1),")")</f>
        <v>(1.5)</v>
      </c>
      <c r="G38" s="117">
        <f>SUBTOTAL(109,G6:G37)</f>
        <v>5569</v>
      </c>
      <c r="H38" s="118" t="str">
        <f>CONCATENATE("(",FIXED(_tbl18[Cardiovascular]/_tbl18[[#This Row],[Total]]*100,1),")")</f>
        <v>(28.0)</v>
      </c>
      <c r="I38" s="117">
        <f>SUBTOTAL(109,I6:I37)</f>
        <v>572</v>
      </c>
      <c r="J38" s="118" t="str">
        <f>CONCATENATE("(",FIXED(_tbl18[Endocrine / metabolic]/_tbl18[[#This Row],[Total]]*100,1),")")</f>
        <v>(2.9)</v>
      </c>
      <c r="K38" s="117">
        <f>SUBTOTAL(109,K6:K37)</f>
        <v>1168</v>
      </c>
      <c r="L38" s="118" t="str">
        <f>CONCATENATE("(",FIXED(_tbl18[Gastrointestinal]/_tbl18[[#This Row],[Total]]*100,1),")")</f>
        <v>(5.9)</v>
      </c>
      <c r="M38" s="117">
        <f>SUBTOTAL(109,M6:M37)</f>
        <v>973</v>
      </c>
      <c r="N38" s="118" t="str">
        <f>CONCATENATE("(",FIXED(_tbl18[Infection]/_tbl18[[#This Row],[Total]]*100,1),")")</f>
        <v>(4.9)</v>
      </c>
      <c r="O38" s="117">
        <f>SUBTOTAL(109,O6:O37)</f>
        <v>42</v>
      </c>
      <c r="P38" s="118" t="str">
        <f>CONCATENATE("(",FIXED(_tbl18[Multisystem]/_tbl18[[#This Row],[Total]]*100,1),")")</f>
        <v>(0.2)</v>
      </c>
      <c r="Q38" s="117">
        <f>SUBTOTAL(109,Q6:Q37)</f>
        <v>868</v>
      </c>
      <c r="R38" s="118" t="str">
        <f>CONCATENATE("(",FIXED(_tbl18[Musculoskeletal]/_tbl18[[#This Row],[Total]]*100,1),")")</f>
        <v>(4.4)</v>
      </c>
      <c r="S38" s="117">
        <f>SUBTOTAL(109,S6:S37)</f>
        <v>2143</v>
      </c>
      <c r="T38" s="118" t="str">
        <f>CONCATENATE("(",FIXED(_tbl18[Neurological]/_tbl18[[#This Row],[Total]]*100,1),")")</f>
        <v>(10.8)</v>
      </c>
      <c r="U38" s="117">
        <f>SUBTOTAL(109,U6:U37)</f>
        <v>930</v>
      </c>
      <c r="V38" s="118" t="str">
        <f>CONCATENATE("(",FIXED(_tbl18[Oncology]/_tbl18[[#This Row],[Total]]*100,1),")")</f>
        <v>(4.7)</v>
      </c>
      <c r="W38" s="117">
        <f>SUBTOTAL(109,W6:W37)</f>
        <v>5830</v>
      </c>
      <c r="X38" s="118" t="str">
        <f>CONCATENATE("(",FIXED(_tbl18[Respiratory]/_tbl18[[#This Row],[Total]]*100,1),")")</f>
        <v>(29.3)</v>
      </c>
      <c r="Y38" s="117">
        <f>SUBTOTAL(109,Y6:Y37)</f>
        <v>424</v>
      </c>
      <c r="Z38" s="118" t="str">
        <f>CONCATENATE("(",FIXED(_tbl18[Trauma]/_tbl18[[#This Row],[Total]]*100,1),")")</f>
        <v>(2.1)</v>
      </c>
      <c r="AA38" s="117">
        <f>SUBTOTAL(109,AA6:AA37)</f>
        <v>807</v>
      </c>
      <c r="AB38" s="118" t="str">
        <f>CONCATENATE("(",FIXED(_tbl18[Other]/_tbl18[[#This Row],[Total]]*100,1),")")</f>
        <v>(4.1)</v>
      </c>
      <c r="AC38" s="117">
        <f>SUBTOTAL(109,AC6:AC37)</f>
        <v>3</v>
      </c>
      <c r="AD38" s="118" t="str">
        <f>CONCATENATE("(",FIXED(_tbl18[Unknown]/_tbl18[[#This Row],[Total]]*100,1),")")</f>
        <v>(0.0)</v>
      </c>
      <c r="AE38" s="117">
        <f>SUBTOTAL(109,AE6:AE37)</f>
        <v>19869</v>
      </c>
      <c r="AF38" s="118" t="str">
        <f>CONCATENATE("(",FIXED(_tbl18[Total]/$AE$105*100,1),")")</f>
        <v>(32.9)</v>
      </c>
    </row>
    <row r="39" spans="1:32" x14ac:dyDescent="0.2">
      <c r="A39" s="3" t="s">
        <v>260</v>
      </c>
      <c r="B39" s="140" t="s">
        <v>109</v>
      </c>
      <c r="C39" s="117">
        <v>6</v>
      </c>
      <c r="D39" s="118" t="s">
        <v>395</v>
      </c>
      <c r="E39" s="117">
        <v>9</v>
      </c>
      <c r="F39" s="118" t="s">
        <v>207</v>
      </c>
      <c r="G39" s="117">
        <v>11</v>
      </c>
      <c r="H39" s="118" t="s">
        <v>232</v>
      </c>
      <c r="I39" s="117">
        <v>17</v>
      </c>
      <c r="J39" s="118" t="s">
        <v>114</v>
      </c>
      <c r="K39" s="117">
        <v>32</v>
      </c>
      <c r="L39" s="118" t="s">
        <v>530</v>
      </c>
      <c r="M39" s="117">
        <v>32</v>
      </c>
      <c r="N39" s="118" t="s">
        <v>530</v>
      </c>
      <c r="O39" s="117">
        <v>4</v>
      </c>
      <c r="P39" s="118" t="s">
        <v>543</v>
      </c>
      <c r="Q39" s="117">
        <v>47</v>
      </c>
      <c r="R39" s="118" t="s">
        <v>575</v>
      </c>
      <c r="S39" s="117">
        <v>110</v>
      </c>
      <c r="T39" s="118" t="s">
        <v>292</v>
      </c>
      <c r="U39" s="117">
        <v>66</v>
      </c>
      <c r="V39" s="118" t="s">
        <v>244</v>
      </c>
      <c r="W39" s="117">
        <v>168</v>
      </c>
      <c r="X39" s="118" t="s">
        <v>302</v>
      </c>
      <c r="Y39" s="117">
        <v>12</v>
      </c>
      <c r="Z39" s="118" t="s">
        <v>50</v>
      </c>
      <c r="AA39" s="117">
        <v>32</v>
      </c>
      <c r="AB39" s="118" t="s">
        <v>530</v>
      </c>
      <c r="AC39" s="117">
        <v>0</v>
      </c>
      <c r="AD39" s="118" t="s">
        <v>14</v>
      </c>
      <c r="AE39" s="138">
        <v>546</v>
      </c>
      <c r="AF39" s="139" t="s">
        <v>263</v>
      </c>
    </row>
    <row r="40" spans="1:32" x14ac:dyDescent="0.2">
      <c r="A40" s="3" t="s">
        <v>260</v>
      </c>
      <c r="B40" s="140" t="s">
        <v>115</v>
      </c>
      <c r="C40" s="117">
        <v>6</v>
      </c>
      <c r="D40" s="118" t="s">
        <v>439</v>
      </c>
      <c r="E40" s="117">
        <v>7</v>
      </c>
      <c r="F40" s="118" t="s">
        <v>293</v>
      </c>
      <c r="G40" s="117">
        <v>26</v>
      </c>
      <c r="H40" s="118" t="s">
        <v>26</v>
      </c>
      <c r="I40" s="117">
        <v>12</v>
      </c>
      <c r="J40" s="118" t="s">
        <v>46</v>
      </c>
      <c r="K40" s="117">
        <v>30</v>
      </c>
      <c r="L40" s="118" t="s">
        <v>530</v>
      </c>
      <c r="M40" s="117">
        <v>30</v>
      </c>
      <c r="N40" s="118" t="s">
        <v>530</v>
      </c>
      <c r="O40" s="117">
        <v>0</v>
      </c>
      <c r="P40" s="118" t="s">
        <v>14</v>
      </c>
      <c r="Q40" s="117">
        <v>36</v>
      </c>
      <c r="R40" s="118" t="s">
        <v>563</v>
      </c>
      <c r="S40" s="117">
        <v>60</v>
      </c>
      <c r="T40" s="118" t="s">
        <v>210</v>
      </c>
      <c r="U40" s="117">
        <v>34</v>
      </c>
      <c r="V40" s="118" t="s">
        <v>353</v>
      </c>
      <c r="W40" s="117">
        <v>240</v>
      </c>
      <c r="X40" s="118" t="s">
        <v>68</v>
      </c>
      <c r="Y40" s="117">
        <v>8</v>
      </c>
      <c r="Z40" s="118" t="s">
        <v>207</v>
      </c>
      <c r="AA40" s="117">
        <v>21</v>
      </c>
      <c r="AB40" s="118" t="s">
        <v>447</v>
      </c>
      <c r="AC40" s="117">
        <v>0</v>
      </c>
      <c r="AD40" s="118" t="s">
        <v>14</v>
      </c>
      <c r="AE40" s="138">
        <v>510</v>
      </c>
      <c r="AF40" s="139" t="s">
        <v>55</v>
      </c>
    </row>
    <row r="41" spans="1:32" x14ac:dyDescent="0.2">
      <c r="A41" s="3" t="s">
        <v>260</v>
      </c>
      <c r="B41" s="140" t="s">
        <v>120</v>
      </c>
      <c r="C41" s="117">
        <v>16</v>
      </c>
      <c r="D41" s="118" t="s">
        <v>293</v>
      </c>
      <c r="E41" s="117">
        <v>22</v>
      </c>
      <c r="F41" s="118" t="s">
        <v>219</v>
      </c>
      <c r="G41" s="117">
        <v>63</v>
      </c>
      <c r="H41" s="118" t="s">
        <v>270</v>
      </c>
      <c r="I41" s="117">
        <v>85</v>
      </c>
      <c r="J41" s="118" t="s">
        <v>218</v>
      </c>
      <c r="K41" s="117">
        <v>77</v>
      </c>
      <c r="L41" s="118" t="s">
        <v>211</v>
      </c>
      <c r="M41" s="117">
        <v>60</v>
      </c>
      <c r="N41" s="118" t="s">
        <v>87</v>
      </c>
      <c r="O41" s="117">
        <v>5</v>
      </c>
      <c r="P41" s="118" t="s">
        <v>398</v>
      </c>
      <c r="Q41" s="117">
        <v>86</v>
      </c>
      <c r="R41" s="118" t="s">
        <v>648</v>
      </c>
      <c r="S41" s="117">
        <v>155</v>
      </c>
      <c r="T41" s="118" t="s">
        <v>583</v>
      </c>
      <c r="U41" s="117">
        <v>62</v>
      </c>
      <c r="V41" s="118" t="s">
        <v>520</v>
      </c>
      <c r="W41" s="117">
        <v>399</v>
      </c>
      <c r="X41" s="118" t="s">
        <v>470</v>
      </c>
      <c r="Y41" s="117">
        <v>23</v>
      </c>
      <c r="Z41" s="118" t="s">
        <v>232</v>
      </c>
      <c r="AA41" s="117">
        <v>80</v>
      </c>
      <c r="AB41" s="118" t="s">
        <v>563</v>
      </c>
      <c r="AC41" s="117">
        <v>0</v>
      </c>
      <c r="AD41" s="118" t="s">
        <v>14</v>
      </c>
      <c r="AE41" s="138">
        <v>1133</v>
      </c>
      <c r="AF41" s="139" t="s">
        <v>270</v>
      </c>
    </row>
    <row r="42" spans="1:32" x14ac:dyDescent="0.2">
      <c r="A42" s="3" t="s">
        <v>260</v>
      </c>
      <c r="B42" s="140" t="s">
        <v>125</v>
      </c>
      <c r="C42" s="117">
        <v>21</v>
      </c>
      <c r="D42" s="118" t="s">
        <v>232</v>
      </c>
      <c r="E42" s="117">
        <v>48</v>
      </c>
      <c r="F42" s="118" t="s">
        <v>236</v>
      </c>
      <c r="G42" s="117">
        <v>78</v>
      </c>
      <c r="H42" s="118" t="s">
        <v>627</v>
      </c>
      <c r="I42" s="117">
        <v>40</v>
      </c>
      <c r="J42" s="118" t="s">
        <v>175</v>
      </c>
      <c r="K42" s="117">
        <v>120</v>
      </c>
      <c r="L42" s="118" t="s">
        <v>139</v>
      </c>
      <c r="M42" s="117">
        <v>32</v>
      </c>
      <c r="N42" s="118" t="s">
        <v>359</v>
      </c>
      <c r="O42" s="185"/>
      <c r="P42" s="186"/>
      <c r="Q42" s="117">
        <v>65</v>
      </c>
      <c r="R42" s="118" t="s">
        <v>84</v>
      </c>
      <c r="S42" s="117">
        <v>186</v>
      </c>
      <c r="T42" s="118" t="s">
        <v>358</v>
      </c>
      <c r="U42" s="117">
        <v>44</v>
      </c>
      <c r="V42" s="118" t="s">
        <v>447</v>
      </c>
      <c r="W42" s="117">
        <v>325</v>
      </c>
      <c r="X42" s="118" t="s">
        <v>310</v>
      </c>
      <c r="Y42" s="117">
        <v>13</v>
      </c>
      <c r="Z42" s="118" t="s">
        <v>439</v>
      </c>
      <c r="AA42" s="117">
        <v>97</v>
      </c>
      <c r="AB42" s="118" t="s">
        <v>458</v>
      </c>
      <c r="AC42" s="117">
        <v>0</v>
      </c>
      <c r="AD42" s="118" t="s">
        <v>14</v>
      </c>
      <c r="AE42" s="138">
        <v>1071</v>
      </c>
      <c r="AF42" s="139" t="s">
        <v>87</v>
      </c>
    </row>
    <row r="43" spans="1:32" x14ac:dyDescent="0.2">
      <c r="A43" s="3" t="s">
        <v>260</v>
      </c>
      <c r="B43" s="140" t="s">
        <v>131</v>
      </c>
      <c r="C43" s="185"/>
      <c r="D43" s="186"/>
      <c r="E43" s="117">
        <v>6</v>
      </c>
      <c r="F43" s="118" t="s">
        <v>554</v>
      </c>
      <c r="G43" s="117">
        <v>662</v>
      </c>
      <c r="H43" s="118" t="s">
        <v>883</v>
      </c>
      <c r="I43" s="117">
        <v>3</v>
      </c>
      <c r="J43" s="118" t="s">
        <v>398</v>
      </c>
      <c r="K43" s="117">
        <v>3</v>
      </c>
      <c r="L43" s="118" t="s">
        <v>398</v>
      </c>
      <c r="M43" s="117">
        <v>4</v>
      </c>
      <c r="N43" s="118" t="s">
        <v>340</v>
      </c>
      <c r="O43" s="117">
        <v>0</v>
      </c>
      <c r="P43" s="118" t="s">
        <v>14</v>
      </c>
      <c r="Q43" s="117">
        <v>0</v>
      </c>
      <c r="R43" s="118" t="s">
        <v>14</v>
      </c>
      <c r="S43" s="185"/>
      <c r="T43" s="186"/>
      <c r="U43" s="117">
        <v>14</v>
      </c>
      <c r="V43" s="118" t="s">
        <v>462</v>
      </c>
      <c r="W43" s="117">
        <v>80</v>
      </c>
      <c r="X43" s="118" t="s">
        <v>255</v>
      </c>
      <c r="Y43" s="117">
        <v>0</v>
      </c>
      <c r="Z43" s="118" t="s">
        <v>14</v>
      </c>
      <c r="AA43" s="117">
        <v>4</v>
      </c>
      <c r="AB43" s="118" t="s">
        <v>340</v>
      </c>
      <c r="AC43" s="117">
        <v>0</v>
      </c>
      <c r="AD43" s="118" t="s">
        <v>14</v>
      </c>
      <c r="AE43" s="138">
        <v>778</v>
      </c>
      <c r="AF43" s="139" t="s">
        <v>422</v>
      </c>
    </row>
    <row r="44" spans="1:32" x14ac:dyDescent="0.2">
      <c r="A44" s="3" t="s">
        <v>260</v>
      </c>
      <c r="B44" s="140" t="s">
        <v>136</v>
      </c>
      <c r="C44" s="117">
        <v>3</v>
      </c>
      <c r="D44" s="118" t="s">
        <v>257</v>
      </c>
      <c r="E44" s="117">
        <v>5</v>
      </c>
      <c r="F44" s="118" t="s">
        <v>340</v>
      </c>
      <c r="G44" s="117">
        <v>475</v>
      </c>
      <c r="H44" s="118" t="s">
        <v>70</v>
      </c>
      <c r="I44" s="117">
        <v>21</v>
      </c>
      <c r="J44" s="118" t="s">
        <v>219</v>
      </c>
      <c r="K44" s="117">
        <v>30</v>
      </c>
      <c r="L44" s="118" t="s">
        <v>263</v>
      </c>
      <c r="M44" s="117">
        <v>74</v>
      </c>
      <c r="N44" s="118" t="s">
        <v>353</v>
      </c>
      <c r="O44" s="117">
        <v>0</v>
      </c>
      <c r="P44" s="118" t="s">
        <v>14</v>
      </c>
      <c r="Q44" s="117">
        <v>19</v>
      </c>
      <c r="R44" s="118" t="s">
        <v>457</v>
      </c>
      <c r="S44" s="117">
        <v>89</v>
      </c>
      <c r="T44" s="118" t="s">
        <v>578</v>
      </c>
      <c r="U44" s="117">
        <v>6</v>
      </c>
      <c r="V44" s="118" t="s">
        <v>340</v>
      </c>
      <c r="W44" s="117">
        <v>333</v>
      </c>
      <c r="X44" s="118" t="s">
        <v>349</v>
      </c>
      <c r="Y44" s="117">
        <v>8</v>
      </c>
      <c r="Z44" s="118" t="s">
        <v>543</v>
      </c>
      <c r="AA44" s="117">
        <v>34</v>
      </c>
      <c r="AB44" s="118" t="s">
        <v>114</v>
      </c>
      <c r="AC44" s="117">
        <v>0</v>
      </c>
      <c r="AD44" s="118" t="s">
        <v>14</v>
      </c>
      <c r="AE44" s="138">
        <v>1097</v>
      </c>
      <c r="AF44" s="139" t="s">
        <v>141</v>
      </c>
    </row>
    <row r="45" spans="1:32" x14ac:dyDescent="0.2">
      <c r="A45" s="3" t="s">
        <v>260</v>
      </c>
      <c r="B45" s="140" t="s">
        <v>143</v>
      </c>
      <c r="C45" s="117">
        <v>9</v>
      </c>
      <c r="D45" s="118" t="s">
        <v>457</v>
      </c>
      <c r="E45" s="117">
        <v>4</v>
      </c>
      <c r="F45" s="118" t="s">
        <v>543</v>
      </c>
      <c r="G45" s="117">
        <v>15</v>
      </c>
      <c r="H45" s="118" t="s">
        <v>42</v>
      </c>
      <c r="I45" s="117">
        <v>25</v>
      </c>
      <c r="J45" s="118" t="s">
        <v>193</v>
      </c>
      <c r="K45" s="117">
        <v>93</v>
      </c>
      <c r="L45" s="118" t="s">
        <v>396</v>
      </c>
      <c r="M45" s="117">
        <v>52</v>
      </c>
      <c r="N45" s="118" t="s">
        <v>179</v>
      </c>
      <c r="O45" s="185"/>
      <c r="P45" s="186"/>
      <c r="Q45" s="117">
        <v>3</v>
      </c>
      <c r="R45" s="118" t="s">
        <v>632</v>
      </c>
      <c r="S45" s="117">
        <v>92</v>
      </c>
      <c r="T45" s="118" t="s">
        <v>119</v>
      </c>
      <c r="U45" s="117">
        <v>40</v>
      </c>
      <c r="V45" s="118" t="s">
        <v>629</v>
      </c>
      <c r="W45" s="117">
        <v>160</v>
      </c>
      <c r="X45" s="118" t="s">
        <v>445</v>
      </c>
      <c r="Y45" s="117">
        <v>21</v>
      </c>
      <c r="Z45" s="118" t="s">
        <v>422</v>
      </c>
      <c r="AA45" s="117">
        <v>24</v>
      </c>
      <c r="AB45" s="118" t="s">
        <v>442</v>
      </c>
      <c r="AC45" s="117">
        <v>3</v>
      </c>
      <c r="AD45" s="118" t="s">
        <v>632</v>
      </c>
      <c r="AE45" s="138">
        <v>542</v>
      </c>
      <c r="AF45" s="139" t="s">
        <v>263</v>
      </c>
    </row>
    <row r="46" spans="1:32" x14ac:dyDescent="0.2">
      <c r="A46" s="3" t="s">
        <v>260</v>
      </c>
      <c r="B46" s="140" t="s">
        <v>147</v>
      </c>
      <c r="C46" s="185"/>
      <c r="D46" s="186"/>
      <c r="E46" s="117">
        <v>9</v>
      </c>
      <c r="F46" s="118" t="s">
        <v>336</v>
      </c>
      <c r="G46" s="117">
        <v>339</v>
      </c>
      <c r="H46" s="118" t="s">
        <v>221</v>
      </c>
      <c r="I46" s="117">
        <v>26</v>
      </c>
      <c r="J46" s="118" t="s">
        <v>135</v>
      </c>
      <c r="K46" s="117">
        <v>39</v>
      </c>
      <c r="L46" s="118" t="s">
        <v>414</v>
      </c>
      <c r="M46" s="117">
        <v>56</v>
      </c>
      <c r="N46" s="118" t="s">
        <v>285</v>
      </c>
      <c r="O46" s="117">
        <v>0</v>
      </c>
      <c r="P46" s="118" t="s">
        <v>14</v>
      </c>
      <c r="Q46" s="117">
        <v>4</v>
      </c>
      <c r="R46" s="118" t="s">
        <v>632</v>
      </c>
      <c r="S46" s="117">
        <v>51</v>
      </c>
      <c r="T46" s="118" t="s">
        <v>218</v>
      </c>
      <c r="U46" s="117">
        <v>18</v>
      </c>
      <c r="V46" s="118" t="s">
        <v>263</v>
      </c>
      <c r="W46" s="117">
        <v>108</v>
      </c>
      <c r="X46" s="118" t="s">
        <v>588</v>
      </c>
      <c r="Y46" s="117">
        <v>14</v>
      </c>
      <c r="Z46" s="118" t="s">
        <v>385</v>
      </c>
      <c r="AA46" s="117">
        <v>11</v>
      </c>
      <c r="AB46" s="118" t="s">
        <v>207</v>
      </c>
      <c r="AC46" s="117">
        <v>0</v>
      </c>
      <c r="AD46" s="118" t="s">
        <v>14</v>
      </c>
      <c r="AE46" s="138">
        <v>676</v>
      </c>
      <c r="AF46" s="139" t="s">
        <v>425</v>
      </c>
    </row>
    <row r="47" spans="1:32" x14ac:dyDescent="0.2">
      <c r="A47" s="3" t="s">
        <v>260</v>
      </c>
      <c r="B47" s="140" t="s">
        <v>152</v>
      </c>
      <c r="C47" s="117">
        <v>0</v>
      </c>
      <c r="D47" s="118" t="s">
        <v>14</v>
      </c>
      <c r="E47" s="185"/>
      <c r="F47" s="186"/>
      <c r="G47" s="117">
        <v>280</v>
      </c>
      <c r="H47" s="118" t="s">
        <v>886</v>
      </c>
      <c r="I47" s="117">
        <v>3</v>
      </c>
      <c r="J47" s="118" t="s">
        <v>509</v>
      </c>
      <c r="K47" s="185"/>
      <c r="L47" s="186"/>
      <c r="M47" s="117">
        <v>7</v>
      </c>
      <c r="N47" s="118" t="s">
        <v>50</v>
      </c>
      <c r="O47" s="117">
        <v>0</v>
      </c>
      <c r="P47" s="118" t="s">
        <v>14</v>
      </c>
      <c r="Q47" s="185"/>
      <c r="R47" s="186"/>
      <c r="S47" s="117">
        <v>3</v>
      </c>
      <c r="T47" s="118" t="s">
        <v>509</v>
      </c>
      <c r="U47" s="185"/>
      <c r="V47" s="186"/>
      <c r="W47" s="117">
        <v>22</v>
      </c>
      <c r="X47" s="118" t="s">
        <v>211</v>
      </c>
      <c r="Y47" s="117">
        <v>0</v>
      </c>
      <c r="Z47" s="118" t="s">
        <v>14</v>
      </c>
      <c r="AA47" s="117">
        <v>3</v>
      </c>
      <c r="AB47" s="118" t="s">
        <v>509</v>
      </c>
      <c r="AC47" s="117">
        <v>0</v>
      </c>
      <c r="AD47" s="118" t="s">
        <v>14</v>
      </c>
      <c r="AE47" s="138">
        <v>324</v>
      </c>
      <c r="AF47" s="139" t="s">
        <v>207</v>
      </c>
    </row>
    <row r="48" spans="1:32" x14ac:dyDescent="0.2">
      <c r="A48" s="3" t="s">
        <v>260</v>
      </c>
      <c r="B48" s="140" t="s">
        <v>158</v>
      </c>
      <c r="C48" s="117">
        <v>9</v>
      </c>
      <c r="D48" s="118" t="s">
        <v>293</v>
      </c>
      <c r="E48" s="117">
        <v>32</v>
      </c>
      <c r="F48" s="118" t="s">
        <v>472</v>
      </c>
      <c r="G48" s="117">
        <v>32</v>
      </c>
      <c r="H48" s="118" t="s">
        <v>472</v>
      </c>
      <c r="I48" s="117">
        <v>17</v>
      </c>
      <c r="J48" s="118" t="s">
        <v>263</v>
      </c>
      <c r="K48" s="117">
        <v>62</v>
      </c>
      <c r="L48" s="118" t="s">
        <v>647</v>
      </c>
      <c r="M48" s="117">
        <v>37</v>
      </c>
      <c r="N48" s="118" t="s">
        <v>414</v>
      </c>
      <c r="O48" s="185"/>
      <c r="P48" s="186"/>
      <c r="Q48" s="117">
        <v>15</v>
      </c>
      <c r="R48" s="118" t="s">
        <v>427</v>
      </c>
      <c r="S48" s="117">
        <v>124</v>
      </c>
      <c r="T48" s="118" t="s">
        <v>347</v>
      </c>
      <c r="U48" s="117">
        <v>44</v>
      </c>
      <c r="V48" s="118" t="s">
        <v>418</v>
      </c>
      <c r="W48" s="117">
        <v>215</v>
      </c>
      <c r="X48" s="118" t="s">
        <v>342</v>
      </c>
      <c r="Y48" s="117">
        <v>17</v>
      </c>
      <c r="Z48" s="118" t="s">
        <v>263</v>
      </c>
      <c r="AA48" s="117">
        <v>34</v>
      </c>
      <c r="AB48" s="118" t="s">
        <v>87</v>
      </c>
      <c r="AC48" s="117">
        <v>0</v>
      </c>
      <c r="AD48" s="118" t="s">
        <v>14</v>
      </c>
      <c r="AE48" s="138">
        <v>640</v>
      </c>
      <c r="AF48" s="139" t="s">
        <v>65</v>
      </c>
    </row>
    <row r="49" spans="1:32" x14ac:dyDescent="0.2">
      <c r="A49" s="3" t="s">
        <v>260</v>
      </c>
      <c r="B49" s="140" t="s">
        <v>162</v>
      </c>
      <c r="C49" s="185"/>
      <c r="D49" s="186"/>
      <c r="E49" s="185"/>
      <c r="F49" s="186"/>
      <c r="G49" s="117">
        <v>16</v>
      </c>
      <c r="H49" s="118" t="s">
        <v>633</v>
      </c>
      <c r="I49" s="117">
        <v>10</v>
      </c>
      <c r="J49" s="118" t="s">
        <v>34</v>
      </c>
      <c r="K49" s="117">
        <v>3</v>
      </c>
      <c r="L49" s="118" t="s">
        <v>395</v>
      </c>
      <c r="M49" s="117">
        <v>20</v>
      </c>
      <c r="N49" s="118" t="s">
        <v>563</v>
      </c>
      <c r="O49" s="117">
        <v>0</v>
      </c>
      <c r="P49" s="118" t="s">
        <v>14</v>
      </c>
      <c r="Q49" s="117">
        <v>27</v>
      </c>
      <c r="R49" s="118" t="s">
        <v>276</v>
      </c>
      <c r="S49" s="117">
        <v>44</v>
      </c>
      <c r="T49" s="118" t="s">
        <v>305</v>
      </c>
      <c r="U49" s="185"/>
      <c r="V49" s="186"/>
      <c r="W49" s="117">
        <v>147</v>
      </c>
      <c r="X49" s="118" t="s">
        <v>636</v>
      </c>
      <c r="Y49" s="117">
        <v>0</v>
      </c>
      <c r="Z49" s="118" t="s">
        <v>14</v>
      </c>
      <c r="AA49" s="117">
        <v>12</v>
      </c>
      <c r="AB49" s="118" t="s">
        <v>327</v>
      </c>
      <c r="AC49" s="117">
        <v>0</v>
      </c>
      <c r="AD49" s="118" t="s">
        <v>14</v>
      </c>
      <c r="AE49" s="138">
        <v>283</v>
      </c>
      <c r="AF49" s="139" t="s">
        <v>293</v>
      </c>
    </row>
    <row r="50" spans="1:32" x14ac:dyDescent="0.2">
      <c r="A50" s="3" t="s">
        <v>260</v>
      </c>
      <c r="B50" s="140" t="s">
        <v>166</v>
      </c>
      <c r="C50" s="117">
        <v>13</v>
      </c>
      <c r="D50" s="118" t="s">
        <v>232</v>
      </c>
      <c r="E50" s="117">
        <v>8</v>
      </c>
      <c r="F50" s="118" t="s">
        <v>336</v>
      </c>
      <c r="G50" s="117">
        <v>36</v>
      </c>
      <c r="H50" s="118" t="s">
        <v>270</v>
      </c>
      <c r="I50" s="117">
        <v>17</v>
      </c>
      <c r="J50" s="118" t="s">
        <v>263</v>
      </c>
      <c r="K50" s="117">
        <v>30</v>
      </c>
      <c r="L50" s="118" t="s">
        <v>300</v>
      </c>
      <c r="M50" s="117">
        <v>45</v>
      </c>
      <c r="N50" s="118" t="s">
        <v>500</v>
      </c>
      <c r="O50" s="117">
        <v>5</v>
      </c>
      <c r="P50" s="118" t="s">
        <v>554</v>
      </c>
      <c r="Q50" s="117">
        <v>83</v>
      </c>
      <c r="R50" s="118" t="s">
        <v>381</v>
      </c>
      <c r="S50" s="117">
        <v>106</v>
      </c>
      <c r="T50" s="118" t="s">
        <v>123</v>
      </c>
      <c r="U50" s="117">
        <v>12</v>
      </c>
      <c r="V50" s="118" t="s">
        <v>219</v>
      </c>
      <c r="W50" s="117">
        <v>218</v>
      </c>
      <c r="X50" s="118" t="s">
        <v>294</v>
      </c>
      <c r="Y50" s="117">
        <v>24</v>
      </c>
      <c r="Z50" s="118" t="s">
        <v>135</v>
      </c>
      <c r="AA50" s="117">
        <v>41</v>
      </c>
      <c r="AB50" s="118" t="s">
        <v>382</v>
      </c>
      <c r="AC50" s="185"/>
      <c r="AD50" s="186"/>
      <c r="AE50" s="138">
        <v>639</v>
      </c>
      <c r="AF50" s="139" t="s">
        <v>65</v>
      </c>
    </row>
    <row r="51" spans="1:32" x14ac:dyDescent="0.2">
      <c r="A51" s="3" t="s">
        <v>260</v>
      </c>
      <c r="B51" s="140" t="s">
        <v>170</v>
      </c>
      <c r="C51" s="117">
        <v>6</v>
      </c>
      <c r="D51" s="118" t="s">
        <v>543</v>
      </c>
      <c r="E51" s="117">
        <v>10</v>
      </c>
      <c r="F51" s="118" t="s">
        <v>439</v>
      </c>
      <c r="G51" s="117">
        <v>22</v>
      </c>
      <c r="H51" s="118" t="s">
        <v>263</v>
      </c>
      <c r="I51" s="117">
        <v>28</v>
      </c>
      <c r="J51" s="118" t="s">
        <v>34</v>
      </c>
      <c r="K51" s="117">
        <v>31</v>
      </c>
      <c r="L51" s="118" t="s">
        <v>422</v>
      </c>
      <c r="M51" s="117">
        <v>41</v>
      </c>
      <c r="N51" s="118" t="s">
        <v>26</v>
      </c>
      <c r="O51" s="117">
        <v>0</v>
      </c>
      <c r="P51" s="118" t="s">
        <v>14</v>
      </c>
      <c r="Q51" s="117">
        <v>160</v>
      </c>
      <c r="R51" s="118" t="s">
        <v>325</v>
      </c>
      <c r="S51" s="117">
        <v>108</v>
      </c>
      <c r="T51" s="118" t="s">
        <v>289</v>
      </c>
      <c r="U51" s="117">
        <v>44</v>
      </c>
      <c r="V51" s="118" t="s">
        <v>520</v>
      </c>
      <c r="W51" s="117">
        <v>264</v>
      </c>
      <c r="X51" s="118" t="s">
        <v>344</v>
      </c>
      <c r="Y51" s="117">
        <v>27</v>
      </c>
      <c r="Z51" s="118" t="s">
        <v>425</v>
      </c>
      <c r="AA51" s="117">
        <v>62</v>
      </c>
      <c r="AB51" s="118" t="s">
        <v>504</v>
      </c>
      <c r="AC51" s="117">
        <v>0</v>
      </c>
      <c r="AD51" s="118" t="s">
        <v>14</v>
      </c>
      <c r="AE51" s="138">
        <v>803</v>
      </c>
      <c r="AF51" s="139" t="s">
        <v>30</v>
      </c>
    </row>
    <row r="52" spans="1:32" x14ac:dyDescent="0.2">
      <c r="A52" s="3" t="s">
        <v>260</v>
      </c>
      <c r="B52" s="140" t="s">
        <v>176</v>
      </c>
      <c r="C52" s="117">
        <v>0</v>
      </c>
      <c r="D52" s="118" t="s">
        <v>14</v>
      </c>
      <c r="E52" s="185"/>
      <c r="F52" s="186"/>
      <c r="G52" s="117">
        <v>471</v>
      </c>
      <c r="H52" s="118" t="s">
        <v>944</v>
      </c>
      <c r="I52" s="117">
        <v>0</v>
      </c>
      <c r="J52" s="118" t="s">
        <v>14</v>
      </c>
      <c r="K52" s="117">
        <v>9</v>
      </c>
      <c r="L52" s="118" t="s">
        <v>207</v>
      </c>
      <c r="M52" s="117">
        <v>8</v>
      </c>
      <c r="N52" s="118" t="s">
        <v>293</v>
      </c>
      <c r="O52" s="117">
        <v>0</v>
      </c>
      <c r="P52" s="118" t="s">
        <v>14</v>
      </c>
      <c r="Q52" s="117">
        <v>3</v>
      </c>
      <c r="R52" s="118" t="s">
        <v>340</v>
      </c>
      <c r="S52" s="117">
        <v>4</v>
      </c>
      <c r="T52" s="118" t="s">
        <v>543</v>
      </c>
      <c r="U52" s="117">
        <v>4</v>
      </c>
      <c r="V52" s="118" t="s">
        <v>543</v>
      </c>
      <c r="W52" s="117">
        <v>50</v>
      </c>
      <c r="X52" s="118" t="s">
        <v>183</v>
      </c>
      <c r="Y52" s="117">
        <v>0</v>
      </c>
      <c r="Z52" s="118" t="s">
        <v>14</v>
      </c>
      <c r="AA52" s="117">
        <v>11</v>
      </c>
      <c r="AB52" s="118" t="s">
        <v>232</v>
      </c>
      <c r="AC52" s="117">
        <v>0</v>
      </c>
      <c r="AD52" s="118" t="s">
        <v>14</v>
      </c>
      <c r="AE52" s="138">
        <v>561</v>
      </c>
      <c r="AF52" s="139" t="s">
        <v>42</v>
      </c>
    </row>
    <row r="53" spans="1:32" x14ac:dyDescent="0.2">
      <c r="A53" s="3" t="s">
        <v>260</v>
      </c>
      <c r="B53" s="140" t="s">
        <v>180</v>
      </c>
      <c r="C53" s="185"/>
      <c r="D53" s="186"/>
      <c r="E53" s="117">
        <v>29</v>
      </c>
      <c r="F53" s="118" t="s">
        <v>359</v>
      </c>
      <c r="G53" s="117">
        <v>408</v>
      </c>
      <c r="H53" s="118" t="s">
        <v>523</v>
      </c>
      <c r="I53" s="117">
        <v>11</v>
      </c>
      <c r="J53" s="118" t="s">
        <v>439</v>
      </c>
      <c r="K53" s="117">
        <v>74</v>
      </c>
      <c r="L53" s="118" t="s">
        <v>441</v>
      </c>
      <c r="M53" s="117">
        <v>39</v>
      </c>
      <c r="N53" s="118" t="s">
        <v>447</v>
      </c>
      <c r="O53" s="185"/>
      <c r="P53" s="186"/>
      <c r="Q53" s="117">
        <v>13</v>
      </c>
      <c r="R53" s="118" t="s">
        <v>293</v>
      </c>
      <c r="S53" s="117">
        <v>72</v>
      </c>
      <c r="T53" s="118" t="s">
        <v>648</v>
      </c>
      <c r="U53" s="117">
        <v>13</v>
      </c>
      <c r="V53" s="118" t="s">
        <v>293</v>
      </c>
      <c r="W53" s="117">
        <v>251</v>
      </c>
      <c r="X53" s="118" t="s">
        <v>149</v>
      </c>
      <c r="Y53" s="117">
        <v>16</v>
      </c>
      <c r="Z53" s="118" t="s">
        <v>457</v>
      </c>
      <c r="AA53" s="117">
        <v>23</v>
      </c>
      <c r="AB53" s="118" t="s">
        <v>46</v>
      </c>
      <c r="AC53" s="117">
        <v>0</v>
      </c>
      <c r="AD53" s="118" t="s">
        <v>14</v>
      </c>
      <c r="AE53" s="138">
        <v>951</v>
      </c>
      <c r="AF53" s="139" t="s">
        <v>300</v>
      </c>
    </row>
    <row r="54" spans="1:32" x14ac:dyDescent="0.2">
      <c r="A54" s="3" t="s">
        <v>260</v>
      </c>
      <c r="B54" s="140" t="s">
        <v>185</v>
      </c>
      <c r="C54" s="117">
        <v>10</v>
      </c>
      <c r="D54" s="118" t="s">
        <v>336</v>
      </c>
      <c r="E54" s="117">
        <v>18</v>
      </c>
      <c r="F54" s="118" t="s">
        <v>46</v>
      </c>
      <c r="G54" s="117">
        <v>38</v>
      </c>
      <c r="H54" s="118" t="s">
        <v>26</v>
      </c>
      <c r="I54" s="117">
        <v>26</v>
      </c>
      <c r="J54" s="118" t="s">
        <v>34</v>
      </c>
      <c r="K54" s="117">
        <v>46</v>
      </c>
      <c r="L54" s="118" t="s">
        <v>22</v>
      </c>
      <c r="M54" s="117">
        <v>55</v>
      </c>
      <c r="N54" s="118" t="s">
        <v>629</v>
      </c>
      <c r="O54" s="185"/>
      <c r="P54" s="186"/>
      <c r="Q54" s="117">
        <v>40</v>
      </c>
      <c r="R54" s="118" t="s">
        <v>141</v>
      </c>
      <c r="S54" s="117">
        <v>107</v>
      </c>
      <c r="T54" s="118" t="s">
        <v>249</v>
      </c>
      <c r="U54" s="117">
        <v>27</v>
      </c>
      <c r="V54" s="118" t="s">
        <v>92</v>
      </c>
      <c r="W54" s="117">
        <v>320</v>
      </c>
      <c r="X54" s="118" t="s">
        <v>443</v>
      </c>
      <c r="Y54" s="117">
        <v>11</v>
      </c>
      <c r="Z54" s="118" t="s">
        <v>157</v>
      </c>
      <c r="AA54" s="117">
        <v>45</v>
      </c>
      <c r="AB54" s="118" t="s">
        <v>317</v>
      </c>
      <c r="AC54" s="117">
        <v>0</v>
      </c>
      <c r="AD54" s="118" t="s">
        <v>14</v>
      </c>
      <c r="AE54" s="138">
        <v>744</v>
      </c>
      <c r="AF54" s="139" t="s">
        <v>175</v>
      </c>
    </row>
    <row r="55" spans="1:32" x14ac:dyDescent="0.2">
      <c r="A55" s="3" t="s">
        <v>260</v>
      </c>
      <c r="B55" s="140" t="s">
        <v>190</v>
      </c>
      <c r="C55" s="117">
        <v>4</v>
      </c>
      <c r="D55" s="118" t="s">
        <v>340</v>
      </c>
      <c r="E55" s="117">
        <v>8</v>
      </c>
      <c r="F55" s="118" t="s">
        <v>509</v>
      </c>
      <c r="G55" s="117">
        <v>324</v>
      </c>
      <c r="H55" s="118" t="s">
        <v>440</v>
      </c>
      <c r="I55" s="117">
        <v>4</v>
      </c>
      <c r="J55" s="118" t="s">
        <v>340</v>
      </c>
      <c r="K55" s="117">
        <v>65</v>
      </c>
      <c r="L55" s="118" t="s">
        <v>629</v>
      </c>
      <c r="M55" s="117">
        <v>57</v>
      </c>
      <c r="N55" s="118" t="s">
        <v>450</v>
      </c>
      <c r="O55" s="185"/>
      <c r="P55" s="186"/>
      <c r="Q55" s="117">
        <v>21</v>
      </c>
      <c r="R55" s="118" t="s">
        <v>46</v>
      </c>
      <c r="S55" s="117">
        <v>84</v>
      </c>
      <c r="T55" s="118" t="s">
        <v>179</v>
      </c>
      <c r="U55" s="117">
        <v>25</v>
      </c>
      <c r="V55" s="118" t="s">
        <v>38</v>
      </c>
      <c r="W55" s="117">
        <v>237</v>
      </c>
      <c r="X55" s="118" t="s">
        <v>275</v>
      </c>
      <c r="Y55" s="117">
        <v>17</v>
      </c>
      <c r="Z55" s="118" t="s">
        <v>219</v>
      </c>
      <c r="AA55" s="117">
        <v>30</v>
      </c>
      <c r="AB55" s="118" t="s">
        <v>425</v>
      </c>
      <c r="AC55" s="117">
        <v>0</v>
      </c>
      <c r="AD55" s="118" t="s">
        <v>14</v>
      </c>
      <c r="AE55" s="138">
        <v>877</v>
      </c>
      <c r="AF55" s="139" t="s">
        <v>89</v>
      </c>
    </row>
    <row r="56" spans="1:32" x14ac:dyDescent="0.2">
      <c r="A56" s="3" t="s">
        <v>260</v>
      </c>
      <c r="B56" s="140" t="s">
        <v>194</v>
      </c>
      <c r="C56" s="117">
        <v>5</v>
      </c>
      <c r="D56" s="118" t="s">
        <v>207</v>
      </c>
      <c r="E56" s="117">
        <v>0</v>
      </c>
      <c r="F56" s="118" t="s">
        <v>14</v>
      </c>
      <c r="G56" s="117">
        <v>15</v>
      </c>
      <c r="H56" s="118" t="s">
        <v>300</v>
      </c>
      <c r="I56" s="117">
        <v>16</v>
      </c>
      <c r="J56" s="118" t="s">
        <v>472</v>
      </c>
      <c r="K56" s="117">
        <v>9</v>
      </c>
      <c r="L56" s="118" t="s">
        <v>42</v>
      </c>
      <c r="M56" s="117">
        <v>24</v>
      </c>
      <c r="N56" s="118" t="s">
        <v>218</v>
      </c>
      <c r="O56" s="117">
        <v>0</v>
      </c>
      <c r="P56" s="118" t="s">
        <v>14</v>
      </c>
      <c r="Q56" s="117">
        <v>25</v>
      </c>
      <c r="R56" s="118" t="s">
        <v>80</v>
      </c>
      <c r="S56" s="117">
        <v>30</v>
      </c>
      <c r="T56" s="118" t="s">
        <v>552</v>
      </c>
      <c r="U56" s="185"/>
      <c r="V56" s="186"/>
      <c r="W56" s="117">
        <v>176</v>
      </c>
      <c r="X56" s="118" t="s">
        <v>330</v>
      </c>
      <c r="Y56" s="117">
        <v>6</v>
      </c>
      <c r="Z56" s="118" t="s">
        <v>219</v>
      </c>
      <c r="AA56" s="117">
        <v>11</v>
      </c>
      <c r="AB56" s="118" t="s">
        <v>34</v>
      </c>
      <c r="AC56" s="117">
        <v>0</v>
      </c>
      <c r="AD56" s="118" t="s">
        <v>14</v>
      </c>
      <c r="AE56" s="138">
        <v>318</v>
      </c>
      <c r="AF56" s="139" t="s">
        <v>207</v>
      </c>
    </row>
    <row r="57" spans="1:32" x14ac:dyDescent="0.2">
      <c r="A57" s="3" t="s">
        <v>260</v>
      </c>
      <c r="B57" s="140" t="s">
        <v>198</v>
      </c>
      <c r="C57" s="117">
        <v>10</v>
      </c>
      <c r="D57" s="118" t="s">
        <v>462</v>
      </c>
      <c r="E57" s="117">
        <v>5</v>
      </c>
      <c r="F57" s="118" t="s">
        <v>509</v>
      </c>
      <c r="G57" s="117">
        <v>13</v>
      </c>
      <c r="H57" s="118" t="s">
        <v>427</v>
      </c>
      <c r="I57" s="117">
        <v>14</v>
      </c>
      <c r="J57" s="118" t="s">
        <v>55</v>
      </c>
      <c r="K57" s="117">
        <v>58</v>
      </c>
      <c r="L57" s="118" t="s">
        <v>255</v>
      </c>
      <c r="M57" s="117">
        <v>53</v>
      </c>
      <c r="N57" s="118" t="s">
        <v>552</v>
      </c>
      <c r="O57" s="117">
        <v>0</v>
      </c>
      <c r="P57" s="118" t="s">
        <v>14</v>
      </c>
      <c r="Q57" s="117">
        <v>42</v>
      </c>
      <c r="R57" s="118" t="s">
        <v>218</v>
      </c>
      <c r="S57" s="117">
        <v>85</v>
      </c>
      <c r="T57" s="118" t="s">
        <v>424</v>
      </c>
      <c r="U57" s="117">
        <v>56</v>
      </c>
      <c r="V57" s="118" t="s">
        <v>630</v>
      </c>
      <c r="W57" s="117">
        <v>197</v>
      </c>
      <c r="X57" s="118" t="s">
        <v>639</v>
      </c>
      <c r="Y57" s="117">
        <v>15</v>
      </c>
      <c r="Z57" s="118" t="s">
        <v>263</v>
      </c>
      <c r="AA57" s="117">
        <v>13</v>
      </c>
      <c r="AB57" s="118" t="s">
        <v>427</v>
      </c>
      <c r="AC57" s="117">
        <v>0</v>
      </c>
      <c r="AD57" s="118" t="s">
        <v>14</v>
      </c>
      <c r="AE57" s="138">
        <v>561</v>
      </c>
      <c r="AF57" s="139" t="s">
        <v>42</v>
      </c>
    </row>
    <row r="58" spans="1:32" x14ac:dyDescent="0.2">
      <c r="A58" s="3" t="s">
        <v>260</v>
      </c>
      <c r="B58" s="140" t="s">
        <v>202</v>
      </c>
      <c r="C58" s="117">
        <v>8</v>
      </c>
      <c r="D58" s="118" t="s">
        <v>55</v>
      </c>
      <c r="E58" s="185"/>
      <c r="F58" s="186"/>
      <c r="G58" s="117">
        <v>14</v>
      </c>
      <c r="H58" s="118" t="s">
        <v>442</v>
      </c>
      <c r="I58" s="117">
        <v>9</v>
      </c>
      <c r="J58" s="118" t="s">
        <v>42</v>
      </c>
      <c r="K58" s="117">
        <v>18</v>
      </c>
      <c r="L58" s="118" t="s">
        <v>270</v>
      </c>
      <c r="M58" s="117">
        <v>32</v>
      </c>
      <c r="N58" s="118" t="s">
        <v>630</v>
      </c>
      <c r="O58" s="117">
        <v>0</v>
      </c>
      <c r="P58" s="118" t="s">
        <v>14</v>
      </c>
      <c r="Q58" s="185"/>
      <c r="R58" s="186"/>
      <c r="S58" s="117">
        <v>46</v>
      </c>
      <c r="T58" s="118" t="s">
        <v>314</v>
      </c>
      <c r="U58" s="185"/>
      <c r="V58" s="186"/>
      <c r="W58" s="117">
        <v>175</v>
      </c>
      <c r="X58" s="118" t="s">
        <v>836</v>
      </c>
      <c r="Y58" s="117">
        <v>8</v>
      </c>
      <c r="Z58" s="118" t="s">
        <v>55</v>
      </c>
      <c r="AA58" s="117">
        <v>8</v>
      </c>
      <c r="AB58" s="118" t="s">
        <v>55</v>
      </c>
      <c r="AC58" s="117">
        <v>0</v>
      </c>
      <c r="AD58" s="118" t="s">
        <v>14</v>
      </c>
      <c r="AE58" s="138">
        <v>321</v>
      </c>
      <c r="AF58" s="139" t="s">
        <v>207</v>
      </c>
    </row>
    <row r="59" spans="1:32" x14ac:dyDescent="0.2">
      <c r="A59" s="3" t="s">
        <v>260</v>
      </c>
      <c r="B59" s="140" t="s">
        <v>208</v>
      </c>
      <c r="C59" s="117">
        <v>17</v>
      </c>
      <c r="D59" s="118" t="s">
        <v>293</v>
      </c>
      <c r="E59" s="117">
        <v>27</v>
      </c>
      <c r="F59" s="118" t="s">
        <v>50</v>
      </c>
      <c r="G59" s="117">
        <v>512</v>
      </c>
      <c r="H59" s="118" t="s">
        <v>938</v>
      </c>
      <c r="I59" s="117">
        <v>35</v>
      </c>
      <c r="J59" s="118" t="s">
        <v>38</v>
      </c>
      <c r="K59" s="117">
        <v>90</v>
      </c>
      <c r="L59" s="118" t="s">
        <v>629</v>
      </c>
      <c r="M59" s="117">
        <v>49</v>
      </c>
      <c r="N59" s="118" t="s">
        <v>30</v>
      </c>
      <c r="O59" s="117">
        <v>8</v>
      </c>
      <c r="P59" s="118" t="s">
        <v>543</v>
      </c>
      <c r="Q59" s="117">
        <v>17</v>
      </c>
      <c r="R59" s="118" t="s">
        <v>293</v>
      </c>
      <c r="S59" s="117">
        <v>120</v>
      </c>
      <c r="T59" s="118" t="s">
        <v>215</v>
      </c>
      <c r="U59" s="117">
        <v>47</v>
      </c>
      <c r="V59" s="118" t="s">
        <v>422</v>
      </c>
      <c r="W59" s="117">
        <v>218</v>
      </c>
      <c r="X59" s="118" t="s">
        <v>437</v>
      </c>
      <c r="Y59" s="117">
        <v>18</v>
      </c>
      <c r="Z59" s="118" t="s">
        <v>157</v>
      </c>
      <c r="AA59" s="117">
        <v>53</v>
      </c>
      <c r="AB59" s="118" t="s">
        <v>442</v>
      </c>
      <c r="AC59" s="117">
        <v>0</v>
      </c>
      <c r="AD59" s="118" t="s">
        <v>14</v>
      </c>
      <c r="AE59" s="138">
        <v>1211</v>
      </c>
      <c r="AF59" s="139" t="s">
        <v>317</v>
      </c>
    </row>
    <row r="60" spans="1:32" x14ac:dyDescent="0.2">
      <c r="A60" s="3" t="s">
        <v>260</v>
      </c>
      <c r="B60" s="140" t="s">
        <v>212</v>
      </c>
      <c r="C60" s="117">
        <v>10</v>
      </c>
      <c r="D60" s="118" t="s">
        <v>293</v>
      </c>
      <c r="E60" s="117">
        <v>5</v>
      </c>
      <c r="F60" s="118" t="s">
        <v>543</v>
      </c>
      <c r="G60" s="117">
        <v>354</v>
      </c>
      <c r="H60" s="118" t="s">
        <v>735</v>
      </c>
      <c r="I60" s="117">
        <v>12</v>
      </c>
      <c r="J60" s="118" t="s">
        <v>457</v>
      </c>
      <c r="K60" s="117">
        <v>31</v>
      </c>
      <c r="L60" s="118" t="s">
        <v>89</v>
      </c>
      <c r="M60" s="117">
        <v>27</v>
      </c>
      <c r="N60" s="118" t="s">
        <v>135</v>
      </c>
      <c r="O60" s="117">
        <v>0</v>
      </c>
      <c r="P60" s="118" t="s">
        <v>14</v>
      </c>
      <c r="Q60" s="117">
        <v>3</v>
      </c>
      <c r="R60" s="118" t="s">
        <v>398</v>
      </c>
      <c r="S60" s="117">
        <v>77</v>
      </c>
      <c r="T60" s="118" t="s">
        <v>19</v>
      </c>
      <c r="U60" s="117">
        <v>19</v>
      </c>
      <c r="V60" s="118" t="s">
        <v>263</v>
      </c>
      <c r="W60" s="117">
        <v>143</v>
      </c>
      <c r="X60" s="118" t="s">
        <v>200</v>
      </c>
      <c r="Y60" s="117">
        <v>15</v>
      </c>
      <c r="Z60" s="118" t="s">
        <v>385</v>
      </c>
      <c r="AA60" s="117">
        <v>20</v>
      </c>
      <c r="AB60" s="118" t="s">
        <v>42</v>
      </c>
      <c r="AC60" s="117">
        <v>0</v>
      </c>
      <c r="AD60" s="118" t="s">
        <v>14</v>
      </c>
      <c r="AE60" s="138">
        <v>716</v>
      </c>
      <c r="AF60" s="139" t="s">
        <v>34</v>
      </c>
    </row>
    <row r="61" spans="1:32" x14ac:dyDescent="0.2">
      <c r="A61" s="3" t="s">
        <v>260</v>
      </c>
      <c r="B61" s="140" t="s">
        <v>216</v>
      </c>
      <c r="C61" s="117">
        <v>0</v>
      </c>
      <c r="D61" s="118" t="s">
        <v>14</v>
      </c>
      <c r="E61" s="117">
        <v>9</v>
      </c>
      <c r="F61" s="118" t="s">
        <v>232</v>
      </c>
      <c r="G61" s="117">
        <v>389</v>
      </c>
      <c r="H61" s="118" t="s">
        <v>887</v>
      </c>
      <c r="I61" s="117">
        <v>0</v>
      </c>
      <c r="J61" s="118" t="s">
        <v>14</v>
      </c>
      <c r="K61" s="185"/>
      <c r="L61" s="186"/>
      <c r="M61" s="117">
        <v>9</v>
      </c>
      <c r="N61" s="118" t="s">
        <v>232</v>
      </c>
      <c r="O61" s="185"/>
      <c r="P61" s="186"/>
      <c r="Q61" s="185"/>
      <c r="R61" s="186"/>
      <c r="S61" s="117">
        <v>0</v>
      </c>
      <c r="T61" s="118" t="s">
        <v>14</v>
      </c>
      <c r="U61" s="185"/>
      <c r="V61" s="186"/>
      <c r="W61" s="117">
        <v>27</v>
      </c>
      <c r="X61" s="118" t="s">
        <v>84</v>
      </c>
      <c r="Y61" s="117">
        <v>0</v>
      </c>
      <c r="Z61" s="118" t="s">
        <v>14</v>
      </c>
      <c r="AA61" s="185"/>
      <c r="AB61" s="186"/>
      <c r="AC61" s="117">
        <v>0</v>
      </c>
      <c r="AD61" s="118" t="s">
        <v>14</v>
      </c>
      <c r="AE61" s="138">
        <v>441</v>
      </c>
      <c r="AF61" s="139" t="s">
        <v>50</v>
      </c>
    </row>
    <row r="62" spans="1:32" x14ac:dyDescent="0.2">
      <c r="A62" s="3" t="s">
        <v>260</v>
      </c>
      <c r="B62" s="140" t="s">
        <v>220</v>
      </c>
      <c r="C62" s="117">
        <v>5</v>
      </c>
      <c r="D62" s="118" t="s">
        <v>336</v>
      </c>
      <c r="E62" s="117">
        <v>3</v>
      </c>
      <c r="F62" s="118" t="s">
        <v>554</v>
      </c>
      <c r="G62" s="117">
        <v>15</v>
      </c>
      <c r="H62" s="118" t="s">
        <v>135</v>
      </c>
      <c r="I62" s="117">
        <v>28</v>
      </c>
      <c r="J62" s="118" t="s">
        <v>500</v>
      </c>
      <c r="K62" s="117">
        <v>24</v>
      </c>
      <c r="L62" s="118" t="s">
        <v>317</v>
      </c>
      <c r="M62" s="117">
        <v>32</v>
      </c>
      <c r="N62" s="118" t="s">
        <v>363</v>
      </c>
      <c r="O62" s="185"/>
      <c r="P62" s="186"/>
      <c r="Q62" s="117">
        <v>5</v>
      </c>
      <c r="R62" s="118" t="s">
        <v>336</v>
      </c>
      <c r="S62" s="117">
        <v>48</v>
      </c>
      <c r="T62" s="118" t="s">
        <v>156</v>
      </c>
      <c r="U62" s="185"/>
      <c r="V62" s="186"/>
      <c r="W62" s="117">
        <v>217</v>
      </c>
      <c r="X62" s="118" t="s">
        <v>823</v>
      </c>
      <c r="Y62" s="117">
        <v>6</v>
      </c>
      <c r="Z62" s="118" t="s">
        <v>157</v>
      </c>
      <c r="AA62" s="117">
        <v>13</v>
      </c>
      <c r="AB62" s="118" t="s">
        <v>97</v>
      </c>
      <c r="AC62" s="117">
        <v>0</v>
      </c>
      <c r="AD62" s="118" t="s">
        <v>14</v>
      </c>
      <c r="AE62" s="138">
        <v>400</v>
      </c>
      <c r="AF62" s="139" t="s">
        <v>232</v>
      </c>
    </row>
    <row r="63" spans="1:32" x14ac:dyDescent="0.2">
      <c r="A63" s="3" t="s">
        <v>260</v>
      </c>
      <c r="B63" s="140" t="s">
        <v>224</v>
      </c>
      <c r="C63" s="117">
        <v>13</v>
      </c>
      <c r="D63" s="118" t="s">
        <v>241</v>
      </c>
      <c r="E63" s="117">
        <v>12</v>
      </c>
      <c r="F63" s="118" t="s">
        <v>46</v>
      </c>
      <c r="G63" s="117">
        <v>17</v>
      </c>
      <c r="H63" s="118" t="s">
        <v>425</v>
      </c>
      <c r="I63" s="117">
        <v>14</v>
      </c>
      <c r="J63" s="118" t="s">
        <v>42</v>
      </c>
      <c r="K63" s="117">
        <v>29</v>
      </c>
      <c r="L63" s="118" t="s">
        <v>414</v>
      </c>
      <c r="M63" s="117">
        <v>54</v>
      </c>
      <c r="N63" s="118" t="s">
        <v>19</v>
      </c>
      <c r="O63" s="185"/>
      <c r="P63" s="186"/>
      <c r="Q63" s="117">
        <v>45</v>
      </c>
      <c r="R63" s="118" t="s">
        <v>590</v>
      </c>
      <c r="S63" s="117">
        <v>58</v>
      </c>
      <c r="T63" s="118" t="s">
        <v>164</v>
      </c>
      <c r="U63" s="117">
        <v>28</v>
      </c>
      <c r="V63" s="118" t="s">
        <v>270</v>
      </c>
      <c r="W63" s="117">
        <v>188</v>
      </c>
      <c r="X63" s="118" t="s">
        <v>487</v>
      </c>
      <c r="Y63" s="117">
        <v>18</v>
      </c>
      <c r="Z63" s="118" t="s">
        <v>92</v>
      </c>
      <c r="AA63" s="117">
        <v>21</v>
      </c>
      <c r="AB63" s="118" t="s">
        <v>327</v>
      </c>
      <c r="AC63" s="117">
        <v>0</v>
      </c>
      <c r="AD63" s="118" t="s">
        <v>14</v>
      </c>
      <c r="AE63" s="138">
        <v>498</v>
      </c>
      <c r="AF63" s="139" t="s">
        <v>55</v>
      </c>
    </row>
    <row r="64" spans="1:32" x14ac:dyDescent="0.2">
      <c r="A64" s="3" t="s">
        <v>260</v>
      </c>
      <c r="B64" s="140" t="s">
        <v>228</v>
      </c>
      <c r="C64" s="117">
        <v>17</v>
      </c>
      <c r="D64" s="118" t="s">
        <v>89</v>
      </c>
      <c r="E64" s="117">
        <v>8</v>
      </c>
      <c r="F64" s="118" t="s">
        <v>232</v>
      </c>
      <c r="G64" s="117">
        <v>17</v>
      </c>
      <c r="H64" s="118" t="s">
        <v>89</v>
      </c>
      <c r="I64" s="117">
        <v>14</v>
      </c>
      <c r="J64" s="118" t="s">
        <v>34</v>
      </c>
      <c r="K64" s="117">
        <v>28</v>
      </c>
      <c r="L64" s="118" t="s">
        <v>563</v>
      </c>
      <c r="M64" s="117">
        <v>31</v>
      </c>
      <c r="N64" s="118" t="s">
        <v>441</v>
      </c>
      <c r="O64" s="117">
        <v>0</v>
      </c>
      <c r="P64" s="118" t="s">
        <v>14</v>
      </c>
      <c r="Q64" s="117">
        <v>17</v>
      </c>
      <c r="R64" s="118" t="s">
        <v>89</v>
      </c>
      <c r="S64" s="117">
        <v>46</v>
      </c>
      <c r="T64" s="118" t="s">
        <v>164</v>
      </c>
      <c r="U64" s="185"/>
      <c r="V64" s="186"/>
      <c r="W64" s="117">
        <v>194</v>
      </c>
      <c r="X64" s="118" t="s">
        <v>591</v>
      </c>
      <c r="Y64" s="117">
        <v>13</v>
      </c>
      <c r="Z64" s="118" t="s">
        <v>97</v>
      </c>
      <c r="AA64" s="117">
        <v>10</v>
      </c>
      <c r="AB64" s="118" t="s">
        <v>55</v>
      </c>
      <c r="AC64" s="117">
        <v>0</v>
      </c>
      <c r="AD64" s="118" t="s">
        <v>14</v>
      </c>
      <c r="AE64" s="138">
        <v>396</v>
      </c>
      <c r="AF64" s="139" t="s">
        <v>232</v>
      </c>
    </row>
    <row r="65" spans="1:32" x14ac:dyDescent="0.2">
      <c r="A65" s="3" t="s">
        <v>260</v>
      </c>
      <c r="B65" s="140" t="s">
        <v>233</v>
      </c>
      <c r="C65" s="117">
        <v>6</v>
      </c>
      <c r="D65" s="118" t="s">
        <v>543</v>
      </c>
      <c r="E65" s="117">
        <v>7</v>
      </c>
      <c r="F65" s="118" t="s">
        <v>554</v>
      </c>
      <c r="G65" s="117">
        <v>232</v>
      </c>
      <c r="H65" s="118" t="s">
        <v>144</v>
      </c>
      <c r="I65" s="117">
        <v>24</v>
      </c>
      <c r="J65" s="118" t="s">
        <v>42</v>
      </c>
      <c r="K65" s="117">
        <v>37</v>
      </c>
      <c r="L65" s="118" t="s">
        <v>89</v>
      </c>
      <c r="M65" s="117">
        <v>42</v>
      </c>
      <c r="N65" s="118" t="s">
        <v>184</v>
      </c>
      <c r="O65" s="117">
        <v>5</v>
      </c>
      <c r="P65" s="118" t="s">
        <v>632</v>
      </c>
      <c r="Q65" s="117">
        <v>30</v>
      </c>
      <c r="R65" s="118" t="s">
        <v>34</v>
      </c>
      <c r="S65" s="117">
        <v>74</v>
      </c>
      <c r="T65" s="118" t="s">
        <v>585</v>
      </c>
      <c r="U65" s="117">
        <v>34</v>
      </c>
      <c r="V65" s="118" t="s">
        <v>30</v>
      </c>
      <c r="W65" s="117">
        <v>303</v>
      </c>
      <c r="X65" s="118" t="s">
        <v>473</v>
      </c>
      <c r="Y65" s="117">
        <v>26</v>
      </c>
      <c r="Z65" s="118" t="s">
        <v>359</v>
      </c>
      <c r="AA65" s="117">
        <v>33</v>
      </c>
      <c r="AB65" s="118" t="s">
        <v>422</v>
      </c>
      <c r="AC65" s="117">
        <v>0</v>
      </c>
      <c r="AD65" s="118" t="s">
        <v>14</v>
      </c>
      <c r="AE65" s="138">
        <v>853</v>
      </c>
      <c r="AF65" s="139" t="s">
        <v>327</v>
      </c>
    </row>
    <row r="66" spans="1:32" x14ac:dyDescent="0.2">
      <c r="A66" s="3" t="s">
        <v>260</v>
      </c>
      <c r="B66" s="140" t="s">
        <v>237</v>
      </c>
      <c r="C66" s="117">
        <v>5</v>
      </c>
      <c r="D66" s="118" t="s">
        <v>391</v>
      </c>
      <c r="E66" s="117">
        <v>7</v>
      </c>
      <c r="F66" s="118" t="s">
        <v>293</v>
      </c>
      <c r="G66" s="117">
        <v>33</v>
      </c>
      <c r="H66" s="118" t="s">
        <v>461</v>
      </c>
      <c r="I66" s="117">
        <v>34</v>
      </c>
      <c r="J66" s="118" t="s">
        <v>211</v>
      </c>
      <c r="K66" s="117">
        <v>49</v>
      </c>
      <c r="L66" s="118" t="s">
        <v>79</v>
      </c>
      <c r="M66" s="117">
        <v>27</v>
      </c>
      <c r="N66" s="118" t="s">
        <v>141</v>
      </c>
      <c r="O66" s="117">
        <v>0</v>
      </c>
      <c r="P66" s="118" t="s">
        <v>14</v>
      </c>
      <c r="Q66" s="117">
        <v>33</v>
      </c>
      <c r="R66" s="118" t="s">
        <v>461</v>
      </c>
      <c r="S66" s="117">
        <v>85</v>
      </c>
      <c r="T66" s="118" t="s">
        <v>119</v>
      </c>
      <c r="U66" s="117">
        <v>27</v>
      </c>
      <c r="V66" s="118" t="s">
        <v>141</v>
      </c>
      <c r="W66" s="117">
        <v>154</v>
      </c>
      <c r="X66" s="118" t="s">
        <v>734</v>
      </c>
      <c r="Y66" s="117">
        <v>16</v>
      </c>
      <c r="Z66" s="118" t="s">
        <v>65</v>
      </c>
      <c r="AA66" s="117">
        <v>31</v>
      </c>
      <c r="AB66" s="118" t="s">
        <v>22</v>
      </c>
      <c r="AC66" s="117">
        <v>0</v>
      </c>
      <c r="AD66" s="118" t="s">
        <v>14</v>
      </c>
      <c r="AE66" s="138">
        <v>501</v>
      </c>
      <c r="AF66" s="139" t="s">
        <v>55</v>
      </c>
    </row>
    <row r="67" spans="1:32" x14ac:dyDescent="0.2">
      <c r="A67" s="3" t="s">
        <v>260</v>
      </c>
      <c r="B67" s="140" t="s">
        <v>242</v>
      </c>
      <c r="C67" s="117">
        <v>26</v>
      </c>
      <c r="D67" s="118" t="s">
        <v>55</v>
      </c>
      <c r="E67" s="117">
        <v>24</v>
      </c>
      <c r="F67" s="118" t="s">
        <v>427</v>
      </c>
      <c r="G67" s="117">
        <v>375</v>
      </c>
      <c r="H67" s="118" t="s">
        <v>511</v>
      </c>
      <c r="I67" s="117">
        <v>33</v>
      </c>
      <c r="J67" s="118" t="s">
        <v>65</v>
      </c>
      <c r="K67" s="117">
        <v>66</v>
      </c>
      <c r="L67" s="118" t="s">
        <v>382</v>
      </c>
      <c r="M67" s="117">
        <v>83</v>
      </c>
      <c r="N67" s="118" t="s">
        <v>578</v>
      </c>
      <c r="O67" s="117">
        <v>3</v>
      </c>
      <c r="P67" s="118" t="s">
        <v>257</v>
      </c>
      <c r="Q67" s="117">
        <v>38</v>
      </c>
      <c r="R67" s="118" t="s">
        <v>175</v>
      </c>
      <c r="S67" s="117">
        <v>49</v>
      </c>
      <c r="T67" s="118" t="s">
        <v>130</v>
      </c>
      <c r="U67" s="117">
        <v>34</v>
      </c>
      <c r="V67" s="118" t="s">
        <v>97</v>
      </c>
      <c r="W67" s="117">
        <v>245</v>
      </c>
      <c r="X67" s="118" t="s">
        <v>416</v>
      </c>
      <c r="Y67" s="117">
        <v>12</v>
      </c>
      <c r="Z67" s="118" t="s">
        <v>439</v>
      </c>
      <c r="AA67" s="117">
        <v>36</v>
      </c>
      <c r="AB67" s="118" t="s">
        <v>34</v>
      </c>
      <c r="AC67" s="117">
        <v>0</v>
      </c>
      <c r="AD67" s="118" t="s">
        <v>14</v>
      </c>
      <c r="AE67" s="138">
        <v>1024</v>
      </c>
      <c r="AF67" s="139" t="s">
        <v>26</v>
      </c>
    </row>
    <row r="68" spans="1:32" x14ac:dyDescent="0.2">
      <c r="A68" s="3" t="s">
        <v>260</v>
      </c>
      <c r="B68" s="140" t="s">
        <v>245</v>
      </c>
      <c r="C68" s="117">
        <v>3</v>
      </c>
      <c r="D68" s="118" t="s">
        <v>543</v>
      </c>
      <c r="E68" s="117">
        <v>10</v>
      </c>
      <c r="F68" s="118" t="s">
        <v>55</v>
      </c>
      <c r="G68" s="117">
        <v>4</v>
      </c>
      <c r="H68" s="118" t="s">
        <v>391</v>
      </c>
      <c r="I68" s="117">
        <v>15</v>
      </c>
      <c r="J68" s="118" t="s">
        <v>175</v>
      </c>
      <c r="K68" s="117">
        <v>32</v>
      </c>
      <c r="L68" s="118" t="s">
        <v>80</v>
      </c>
      <c r="M68" s="117">
        <v>33</v>
      </c>
      <c r="N68" s="118" t="s">
        <v>578</v>
      </c>
      <c r="O68" s="117">
        <v>3</v>
      </c>
      <c r="P68" s="118" t="s">
        <v>543</v>
      </c>
      <c r="Q68" s="117">
        <v>22</v>
      </c>
      <c r="R68" s="118" t="s">
        <v>141</v>
      </c>
      <c r="S68" s="117">
        <v>71</v>
      </c>
      <c r="T68" s="118" t="s">
        <v>430</v>
      </c>
      <c r="U68" s="117">
        <v>19</v>
      </c>
      <c r="V68" s="118" t="s">
        <v>300</v>
      </c>
      <c r="W68" s="117">
        <v>158</v>
      </c>
      <c r="X68" s="118" t="s">
        <v>477</v>
      </c>
      <c r="Y68" s="117">
        <v>11</v>
      </c>
      <c r="Z68" s="118" t="s">
        <v>263</v>
      </c>
      <c r="AA68" s="117">
        <v>25</v>
      </c>
      <c r="AB68" s="118" t="s">
        <v>22</v>
      </c>
      <c r="AC68" s="117">
        <v>0</v>
      </c>
      <c r="AD68" s="118" t="s">
        <v>14</v>
      </c>
      <c r="AE68" s="138">
        <v>406</v>
      </c>
      <c r="AF68" s="139" t="s">
        <v>232</v>
      </c>
    </row>
    <row r="69" spans="1:32" x14ac:dyDescent="0.2">
      <c r="A69" s="3" t="s">
        <v>260</v>
      </c>
      <c r="B69" s="140" t="s">
        <v>250</v>
      </c>
      <c r="C69" s="117">
        <v>0</v>
      </c>
      <c r="D69" s="118" t="s">
        <v>14</v>
      </c>
      <c r="E69" s="117">
        <v>4</v>
      </c>
      <c r="F69" s="118" t="s">
        <v>207</v>
      </c>
      <c r="G69" s="117">
        <v>96</v>
      </c>
      <c r="H69" s="118" t="s">
        <v>464</v>
      </c>
      <c r="I69" s="117">
        <v>0</v>
      </c>
      <c r="J69" s="118" t="s">
        <v>14</v>
      </c>
      <c r="K69" s="117">
        <v>0</v>
      </c>
      <c r="L69" s="118" t="s">
        <v>14</v>
      </c>
      <c r="M69" s="185"/>
      <c r="N69" s="186"/>
      <c r="O69" s="117">
        <v>0</v>
      </c>
      <c r="P69" s="118" t="s">
        <v>14</v>
      </c>
      <c r="Q69" s="117">
        <v>17</v>
      </c>
      <c r="R69" s="118" t="s">
        <v>461</v>
      </c>
      <c r="S69" s="185"/>
      <c r="T69" s="186"/>
      <c r="U69" s="117">
        <v>121</v>
      </c>
      <c r="V69" s="118" t="s">
        <v>159</v>
      </c>
      <c r="W69" s="117">
        <v>6</v>
      </c>
      <c r="X69" s="118" t="s">
        <v>427</v>
      </c>
      <c r="Y69" s="117">
        <v>4</v>
      </c>
      <c r="Z69" s="118" t="s">
        <v>207</v>
      </c>
      <c r="AA69" s="117">
        <v>8</v>
      </c>
      <c r="AB69" s="118" t="s">
        <v>114</v>
      </c>
      <c r="AC69" s="117">
        <v>0</v>
      </c>
      <c r="AD69" s="118" t="s">
        <v>14</v>
      </c>
      <c r="AE69" s="138">
        <v>258</v>
      </c>
      <c r="AF69" s="139" t="s">
        <v>336</v>
      </c>
    </row>
    <row r="70" spans="1:32" x14ac:dyDescent="0.2">
      <c r="A70" s="3" t="s">
        <v>260</v>
      </c>
      <c r="B70" s="140" t="s">
        <v>254</v>
      </c>
      <c r="C70" s="117">
        <v>0</v>
      </c>
      <c r="D70" s="118" t="s">
        <v>14</v>
      </c>
      <c r="E70" s="185"/>
      <c r="F70" s="186"/>
      <c r="G70" s="185"/>
      <c r="H70" s="186"/>
      <c r="I70" s="117">
        <v>5</v>
      </c>
      <c r="J70" s="118" t="s">
        <v>141</v>
      </c>
      <c r="K70" s="117">
        <v>7</v>
      </c>
      <c r="L70" s="118" t="s">
        <v>218</v>
      </c>
      <c r="M70" s="185"/>
      <c r="N70" s="186"/>
      <c r="O70" s="117">
        <v>0</v>
      </c>
      <c r="P70" s="118" t="s">
        <v>14</v>
      </c>
      <c r="Q70" s="117">
        <v>16</v>
      </c>
      <c r="R70" s="118" t="s">
        <v>396</v>
      </c>
      <c r="S70" s="117">
        <v>28</v>
      </c>
      <c r="T70" s="118" t="s">
        <v>324</v>
      </c>
      <c r="U70" s="117">
        <v>0</v>
      </c>
      <c r="V70" s="118" t="s">
        <v>14</v>
      </c>
      <c r="W70" s="117">
        <v>22</v>
      </c>
      <c r="X70" s="118" t="s">
        <v>419</v>
      </c>
      <c r="Y70" s="185"/>
      <c r="Z70" s="186"/>
      <c r="AA70" s="117">
        <v>9</v>
      </c>
      <c r="AB70" s="118" t="s">
        <v>647</v>
      </c>
      <c r="AC70" s="117">
        <v>0</v>
      </c>
      <c r="AD70" s="118" t="s">
        <v>14</v>
      </c>
      <c r="AE70" s="138">
        <v>93</v>
      </c>
      <c r="AF70" s="139" t="s">
        <v>340</v>
      </c>
    </row>
    <row r="71" spans="1:32" x14ac:dyDescent="0.2">
      <c r="A71" s="3" t="s">
        <v>260</v>
      </c>
      <c r="B71" s="140" t="s">
        <v>9</v>
      </c>
      <c r="C71" s="117">
        <f>SUBTOTAL(109,C39:C70)</f>
        <v>228</v>
      </c>
      <c r="D71" s="118" t="str">
        <f>CONCATENATE("(",FIXED(_tbl18[Blood / lymphatic]/_tbl18[[#This Row],[Total]]*100,1),")")</f>
        <v>(1.1)</v>
      </c>
      <c r="E71" s="117">
        <f>SUBTOTAL(109,E39:E70)</f>
        <v>336</v>
      </c>
      <c r="F71" s="118" t="str">
        <f>CONCATENATE("(",FIXED(_tbl18[Body wall and cavities]/_tbl18[[#This Row],[Total]]*100,1),")")</f>
        <v>(1.7)</v>
      </c>
      <c r="G71" s="117">
        <f>SUBTOTAL(109,G39:G70)</f>
        <v>5382</v>
      </c>
      <c r="H71" s="118" t="str">
        <f>CONCATENATE("(",FIXED(_tbl18[Cardiovascular]/_tbl18[[#This Row],[Total]]*100,1),")")</f>
        <v>(26.7)</v>
      </c>
      <c r="I71" s="117">
        <f>SUBTOTAL(109,I39:I70)</f>
        <v>598</v>
      </c>
      <c r="J71" s="118" t="str">
        <f>CONCATENATE("(",FIXED(_tbl18[Endocrine / metabolic]/_tbl18[[#This Row],[Total]]*100,1),")")</f>
        <v>(3.0)</v>
      </c>
      <c r="K71" s="117">
        <f>SUBTOTAL(109,K39:K70)</f>
        <v>1222</v>
      </c>
      <c r="L71" s="118" t="str">
        <f>CONCATENATE("(",FIXED(_tbl18[Gastrointestinal]/_tbl18[[#This Row],[Total]]*100,1),")")</f>
        <v>(6.1)</v>
      </c>
      <c r="M71" s="117">
        <f>SUBTOTAL(109,M39:M70)</f>
        <v>1145</v>
      </c>
      <c r="N71" s="118" t="str">
        <f>CONCATENATE("(",FIXED(_tbl18[Infection]/_tbl18[[#This Row],[Total]]*100,1),")")</f>
        <v>(5.7)</v>
      </c>
      <c r="O71" s="117">
        <f>SUBTOTAL(109,O39:O70)</f>
        <v>33</v>
      </c>
      <c r="P71" s="118" t="str">
        <f>CONCATENATE("(",FIXED(_tbl18[Multisystem]/_tbl18[[#This Row],[Total]]*100,1),")")</f>
        <v>(0.2)</v>
      </c>
      <c r="Q71" s="117">
        <f>SUBTOTAL(109,Q39:Q70)</f>
        <v>932</v>
      </c>
      <c r="R71" s="118" t="str">
        <f>CONCATENATE("(",FIXED(_tbl18[Musculoskeletal]/_tbl18[[#This Row],[Total]]*100,1),")")</f>
        <v>(4.6)</v>
      </c>
      <c r="S71" s="117">
        <f>SUBTOTAL(109,S39:S70)</f>
        <v>2212</v>
      </c>
      <c r="T71" s="118" t="str">
        <f>CONCATENATE("(",FIXED(_tbl18[Neurological]/_tbl18[[#This Row],[Total]]*100,1),")")</f>
        <v>(11.0)</v>
      </c>
      <c r="U71" s="117">
        <f>SUBTOTAL(109,U39:U70)</f>
        <v>838</v>
      </c>
      <c r="V71" s="118" t="str">
        <f>CONCATENATE("(",FIXED(_tbl18[Oncology]/_tbl18[[#This Row],[Total]]*100,1),")")</f>
        <v>(4.2)</v>
      </c>
      <c r="W71" s="117">
        <f>SUBTOTAL(109,W39:W70)</f>
        <v>5960</v>
      </c>
      <c r="X71" s="118" t="str">
        <f>CONCATENATE("(",FIXED(_tbl18[Respiratory]/_tbl18[[#This Row],[Total]]*100,1),")")</f>
        <v>(29.5)</v>
      </c>
      <c r="Y71" s="117">
        <f>SUBTOTAL(109,Y39:Y70)</f>
        <v>379</v>
      </c>
      <c r="Z71" s="118" t="str">
        <f>CONCATENATE("(",FIXED(_tbl18[Trauma]/_tbl18[[#This Row],[Total]]*100,1),")")</f>
        <v>(1.9)</v>
      </c>
      <c r="AA71" s="117">
        <f>SUBTOTAL(109,AA39:AA70)</f>
        <v>855</v>
      </c>
      <c r="AB71" s="118" t="str">
        <f>CONCATENATE("(",FIXED(_tbl18[Other]/_tbl18[[#This Row],[Total]]*100,1),")")</f>
        <v>(4.2)</v>
      </c>
      <c r="AC71" s="117">
        <f>SUBTOTAL(109,AC39:AC70)</f>
        <v>3</v>
      </c>
      <c r="AD71" s="118" t="str">
        <f>CONCATENATE("(",FIXED(_tbl18[Unknown]/_tbl18[[#This Row],[Total]]*100,1),")")</f>
        <v>(0.0)</v>
      </c>
      <c r="AE71" s="117">
        <f>SUBTOTAL(109,AE39:AE70)</f>
        <v>20172</v>
      </c>
      <c r="AF71" s="118" t="str">
        <f>CONCATENATE("(",FIXED(_tbl18[Total]/$AE$105*100,1),")")</f>
        <v>(33.4)</v>
      </c>
    </row>
    <row r="72" spans="1:32" x14ac:dyDescent="0.2">
      <c r="A72" s="3" t="s">
        <v>343</v>
      </c>
      <c r="B72" s="140" t="s">
        <v>109</v>
      </c>
      <c r="C72" s="117">
        <v>6</v>
      </c>
      <c r="D72" s="118" t="s">
        <v>554</v>
      </c>
      <c r="E72" s="117">
        <v>9</v>
      </c>
      <c r="F72" s="118" t="s">
        <v>439</v>
      </c>
      <c r="G72" s="117">
        <v>31</v>
      </c>
      <c r="H72" s="118" t="s">
        <v>327</v>
      </c>
      <c r="I72" s="117">
        <v>18</v>
      </c>
      <c r="J72" s="118" t="s">
        <v>46</v>
      </c>
      <c r="K72" s="117">
        <v>38</v>
      </c>
      <c r="L72" s="118" t="s">
        <v>26</v>
      </c>
      <c r="M72" s="117">
        <v>36</v>
      </c>
      <c r="N72" s="118" t="s">
        <v>184</v>
      </c>
      <c r="O72" s="117">
        <v>6</v>
      </c>
      <c r="P72" s="118" t="s">
        <v>554</v>
      </c>
      <c r="Q72" s="117">
        <v>53</v>
      </c>
      <c r="R72" s="118" t="s">
        <v>83</v>
      </c>
      <c r="S72" s="117">
        <v>134</v>
      </c>
      <c r="T72" s="118" t="s">
        <v>231</v>
      </c>
      <c r="U72" s="117">
        <v>55</v>
      </c>
      <c r="V72" s="118" t="s">
        <v>218</v>
      </c>
      <c r="W72" s="117">
        <v>289</v>
      </c>
      <c r="X72" s="118" t="s">
        <v>653</v>
      </c>
      <c r="Y72" s="117">
        <v>30</v>
      </c>
      <c r="Z72" s="118" t="s">
        <v>447</v>
      </c>
      <c r="AA72" s="117">
        <v>32</v>
      </c>
      <c r="AB72" s="118" t="s">
        <v>89</v>
      </c>
      <c r="AC72" s="185"/>
      <c r="AD72" s="186"/>
      <c r="AE72" s="138">
        <v>738</v>
      </c>
      <c r="AF72" s="139" t="s">
        <v>92</v>
      </c>
    </row>
    <row r="73" spans="1:32" x14ac:dyDescent="0.2">
      <c r="A73" s="3" t="s">
        <v>343</v>
      </c>
      <c r="B73" s="140" t="s">
        <v>115</v>
      </c>
      <c r="C73" s="117">
        <v>5</v>
      </c>
      <c r="D73" s="118" t="s">
        <v>391</v>
      </c>
      <c r="E73" s="117">
        <v>3</v>
      </c>
      <c r="F73" s="118" t="s">
        <v>632</v>
      </c>
      <c r="G73" s="117">
        <v>25</v>
      </c>
      <c r="H73" s="118" t="s">
        <v>26</v>
      </c>
      <c r="I73" s="117">
        <v>11</v>
      </c>
      <c r="J73" s="118" t="s">
        <v>50</v>
      </c>
      <c r="K73" s="117">
        <v>26</v>
      </c>
      <c r="L73" s="118" t="s">
        <v>87</v>
      </c>
      <c r="M73" s="117">
        <v>21</v>
      </c>
      <c r="N73" s="118" t="s">
        <v>89</v>
      </c>
      <c r="O73" s="185"/>
      <c r="P73" s="186"/>
      <c r="Q73" s="117">
        <v>37</v>
      </c>
      <c r="R73" s="118" t="s">
        <v>648</v>
      </c>
      <c r="S73" s="117">
        <v>80</v>
      </c>
      <c r="T73" s="118" t="s">
        <v>374</v>
      </c>
      <c r="U73" s="117">
        <v>20</v>
      </c>
      <c r="V73" s="118" t="s">
        <v>447</v>
      </c>
      <c r="W73" s="117">
        <v>217</v>
      </c>
      <c r="X73" s="118" t="s">
        <v>524</v>
      </c>
      <c r="Y73" s="117">
        <v>13</v>
      </c>
      <c r="Z73" s="118" t="s">
        <v>263</v>
      </c>
      <c r="AA73" s="117">
        <v>30</v>
      </c>
      <c r="AB73" s="118" t="s">
        <v>84</v>
      </c>
      <c r="AC73" s="117">
        <v>0</v>
      </c>
      <c r="AD73" s="118" t="s">
        <v>14</v>
      </c>
      <c r="AE73" s="138">
        <v>489</v>
      </c>
      <c r="AF73" s="139" t="s">
        <v>46</v>
      </c>
    </row>
    <row r="74" spans="1:32" x14ac:dyDescent="0.2">
      <c r="A74" s="3" t="s">
        <v>343</v>
      </c>
      <c r="B74" s="140" t="s">
        <v>120</v>
      </c>
      <c r="C74" s="117">
        <v>15</v>
      </c>
      <c r="D74" s="118" t="s">
        <v>157</v>
      </c>
      <c r="E74" s="117">
        <v>9</v>
      </c>
      <c r="F74" s="118" t="s">
        <v>509</v>
      </c>
      <c r="G74" s="117">
        <v>52</v>
      </c>
      <c r="H74" s="118" t="s">
        <v>26</v>
      </c>
      <c r="I74" s="117">
        <v>56</v>
      </c>
      <c r="J74" s="118" t="s">
        <v>520</v>
      </c>
      <c r="K74" s="117">
        <v>69</v>
      </c>
      <c r="L74" s="118" t="s">
        <v>211</v>
      </c>
      <c r="M74" s="117">
        <v>65</v>
      </c>
      <c r="N74" s="118" t="s">
        <v>382</v>
      </c>
      <c r="O74" s="185"/>
      <c r="P74" s="186"/>
      <c r="Q74" s="117">
        <v>60</v>
      </c>
      <c r="R74" s="118" t="s">
        <v>530</v>
      </c>
      <c r="S74" s="117">
        <v>149</v>
      </c>
      <c r="T74" s="118" t="s">
        <v>169</v>
      </c>
      <c r="U74" s="117">
        <v>64</v>
      </c>
      <c r="V74" s="118" t="s">
        <v>431</v>
      </c>
      <c r="W74" s="117">
        <v>374</v>
      </c>
      <c r="X74" s="118" t="s">
        <v>225</v>
      </c>
      <c r="Y74" s="117">
        <v>29</v>
      </c>
      <c r="Z74" s="118" t="s">
        <v>38</v>
      </c>
      <c r="AA74" s="117">
        <v>70</v>
      </c>
      <c r="AB74" s="118" t="s">
        <v>418</v>
      </c>
      <c r="AC74" s="185"/>
      <c r="AD74" s="186"/>
      <c r="AE74" s="138">
        <v>1015</v>
      </c>
      <c r="AF74" s="139" t="s">
        <v>472</v>
      </c>
    </row>
    <row r="75" spans="1:32" x14ac:dyDescent="0.2">
      <c r="A75" s="3" t="s">
        <v>343</v>
      </c>
      <c r="B75" s="140" t="s">
        <v>125</v>
      </c>
      <c r="C75" s="117">
        <v>15</v>
      </c>
      <c r="D75" s="118" t="s">
        <v>157</v>
      </c>
      <c r="E75" s="117">
        <v>34</v>
      </c>
      <c r="F75" s="118" t="s">
        <v>425</v>
      </c>
      <c r="G75" s="117">
        <v>48</v>
      </c>
      <c r="H75" s="118" t="s">
        <v>130</v>
      </c>
      <c r="I75" s="117">
        <v>38</v>
      </c>
      <c r="J75" s="118" t="s">
        <v>135</v>
      </c>
      <c r="K75" s="117">
        <v>121</v>
      </c>
      <c r="L75" s="118" t="s">
        <v>151</v>
      </c>
      <c r="M75" s="117">
        <v>36</v>
      </c>
      <c r="N75" s="118" t="s">
        <v>92</v>
      </c>
      <c r="O75" s="117">
        <v>3</v>
      </c>
      <c r="P75" s="118" t="s">
        <v>257</v>
      </c>
      <c r="Q75" s="117">
        <v>64</v>
      </c>
      <c r="R75" s="118" t="s">
        <v>450</v>
      </c>
      <c r="S75" s="117">
        <v>178</v>
      </c>
      <c r="T75" s="118" t="s">
        <v>479</v>
      </c>
      <c r="U75" s="117">
        <v>54</v>
      </c>
      <c r="V75" s="118" t="s">
        <v>141</v>
      </c>
      <c r="W75" s="117">
        <v>296</v>
      </c>
      <c r="X75" s="118" t="s">
        <v>378</v>
      </c>
      <c r="Y75" s="117">
        <v>5</v>
      </c>
      <c r="Z75" s="118" t="s">
        <v>340</v>
      </c>
      <c r="AA75" s="117">
        <v>100</v>
      </c>
      <c r="AB75" s="118" t="s">
        <v>140</v>
      </c>
      <c r="AC75" s="117">
        <v>0</v>
      </c>
      <c r="AD75" s="118" t="s">
        <v>14</v>
      </c>
      <c r="AE75" s="138">
        <v>992</v>
      </c>
      <c r="AF75" s="139" t="s">
        <v>184</v>
      </c>
    </row>
    <row r="76" spans="1:32" x14ac:dyDescent="0.2">
      <c r="A76" s="3" t="s">
        <v>343</v>
      </c>
      <c r="B76" s="140" t="s">
        <v>131</v>
      </c>
      <c r="C76" s="185"/>
      <c r="D76" s="186"/>
      <c r="E76" s="117">
        <v>3</v>
      </c>
      <c r="F76" s="118" t="s">
        <v>398</v>
      </c>
      <c r="G76" s="117">
        <v>619</v>
      </c>
      <c r="H76" s="118" t="s">
        <v>883</v>
      </c>
      <c r="I76" s="117">
        <v>5</v>
      </c>
      <c r="J76" s="118" t="s">
        <v>543</v>
      </c>
      <c r="K76" s="185"/>
      <c r="L76" s="186"/>
      <c r="M76" s="117">
        <v>8</v>
      </c>
      <c r="N76" s="118" t="s">
        <v>395</v>
      </c>
      <c r="O76" s="117">
        <v>0</v>
      </c>
      <c r="P76" s="118" t="s">
        <v>14</v>
      </c>
      <c r="Q76" s="185"/>
      <c r="R76" s="186"/>
      <c r="S76" s="185"/>
      <c r="T76" s="186"/>
      <c r="U76" s="117">
        <v>7</v>
      </c>
      <c r="V76" s="118" t="s">
        <v>391</v>
      </c>
      <c r="W76" s="117">
        <v>78</v>
      </c>
      <c r="X76" s="118" t="s">
        <v>251</v>
      </c>
      <c r="Y76" s="117">
        <v>0</v>
      </c>
      <c r="Z76" s="118" t="s">
        <v>14</v>
      </c>
      <c r="AA76" s="185"/>
      <c r="AB76" s="186"/>
      <c r="AC76" s="117">
        <v>0</v>
      </c>
      <c r="AD76" s="118" t="s">
        <v>14</v>
      </c>
      <c r="AE76" s="138">
        <v>727</v>
      </c>
      <c r="AF76" s="139" t="s">
        <v>92</v>
      </c>
    </row>
    <row r="77" spans="1:32" x14ac:dyDescent="0.2">
      <c r="A77" s="3" t="s">
        <v>343</v>
      </c>
      <c r="B77" s="140" t="s">
        <v>136</v>
      </c>
      <c r="C77" s="117">
        <v>6</v>
      </c>
      <c r="D77" s="118" t="s">
        <v>632</v>
      </c>
      <c r="E77" s="117">
        <v>5</v>
      </c>
      <c r="F77" s="118" t="s">
        <v>340</v>
      </c>
      <c r="G77" s="117">
        <v>425</v>
      </c>
      <c r="H77" s="118" t="s">
        <v>390</v>
      </c>
      <c r="I77" s="117">
        <v>17</v>
      </c>
      <c r="J77" s="118" t="s">
        <v>207</v>
      </c>
      <c r="K77" s="117">
        <v>39</v>
      </c>
      <c r="L77" s="118" t="s">
        <v>175</v>
      </c>
      <c r="M77" s="117">
        <v>57</v>
      </c>
      <c r="N77" s="118" t="s">
        <v>87</v>
      </c>
      <c r="O77" s="185"/>
      <c r="P77" s="186"/>
      <c r="Q77" s="117">
        <v>21</v>
      </c>
      <c r="R77" s="118" t="s">
        <v>232</v>
      </c>
      <c r="S77" s="117">
        <v>96</v>
      </c>
      <c r="T77" s="118" t="s">
        <v>590</v>
      </c>
      <c r="U77" s="117">
        <v>3</v>
      </c>
      <c r="V77" s="118" t="s">
        <v>257</v>
      </c>
      <c r="W77" s="117">
        <v>353</v>
      </c>
      <c r="X77" s="118" t="s">
        <v>259</v>
      </c>
      <c r="Y77" s="117">
        <v>16</v>
      </c>
      <c r="Z77" s="118" t="s">
        <v>157</v>
      </c>
      <c r="AA77" s="117">
        <v>27</v>
      </c>
      <c r="AB77" s="118" t="s">
        <v>55</v>
      </c>
      <c r="AC77" s="117">
        <v>0</v>
      </c>
      <c r="AD77" s="118" t="s">
        <v>14</v>
      </c>
      <c r="AE77" s="138">
        <v>1066</v>
      </c>
      <c r="AF77" s="139" t="s">
        <v>626</v>
      </c>
    </row>
    <row r="78" spans="1:32" x14ac:dyDescent="0.2">
      <c r="A78" s="3" t="s">
        <v>343</v>
      </c>
      <c r="B78" s="140" t="s">
        <v>143</v>
      </c>
      <c r="C78" s="117">
        <v>9</v>
      </c>
      <c r="D78" s="118" t="s">
        <v>157</v>
      </c>
      <c r="E78" s="117">
        <v>8</v>
      </c>
      <c r="F78" s="118" t="s">
        <v>336</v>
      </c>
      <c r="G78" s="117">
        <v>15</v>
      </c>
      <c r="H78" s="118" t="s">
        <v>55</v>
      </c>
      <c r="I78" s="117">
        <v>23</v>
      </c>
      <c r="J78" s="118" t="s">
        <v>135</v>
      </c>
      <c r="K78" s="117">
        <v>118</v>
      </c>
      <c r="L78" s="118" t="s">
        <v>243</v>
      </c>
      <c r="M78" s="117">
        <v>33</v>
      </c>
      <c r="N78" s="118" t="s">
        <v>520</v>
      </c>
      <c r="O78" s="117">
        <v>4</v>
      </c>
      <c r="P78" s="118" t="s">
        <v>543</v>
      </c>
      <c r="Q78" s="185"/>
      <c r="R78" s="186"/>
      <c r="S78" s="117">
        <v>102</v>
      </c>
      <c r="T78" s="118" t="s">
        <v>227</v>
      </c>
      <c r="U78" s="117">
        <v>52</v>
      </c>
      <c r="V78" s="118" t="s">
        <v>575</v>
      </c>
      <c r="W78" s="117">
        <v>174</v>
      </c>
      <c r="X78" s="118" t="s">
        <v>239</v>
      </c>
      <c r="Y78" s="117">
        <v>21</v>
      </c>
      <c r="Z78" s="118" t="s">
        <v>34</v>
      </c>
      <c r="AA78" s="117">
        <v>30</v>
      </c>
      <c r="AB78" s="118" t="s">
        <v>472</v>
      </c>
      <c r="AC78" s="117">
        <v>11</v>
      </c>
      <c r="AD78" s="118" t="s">
        <v>462</v>
      </c>
      <c r="AE78" s="138">
        <v>602</v>
      </c>
      <c r="AF78" s="139" t="s">
        <v>359</v>
      </c>
    </row>
    <row r="79" spans="1:32" x14ac:dyDescent="0.2">
      <c r="A79" s="3" t="s">
        <v>343</v>
      </c>
      <c r="B79" s="140" t="s">
        <v>147</v>
      </c>
      <c r="C79" s="117">
        <v>3</v>
      </c>
      <c r="D79" s="118" t="s">
        <v>398</v>
      </c>
      <c r="E79" s="117">
        <v>3</v>
      </c>
      <c r="F79" s="118" t="s">
        <v>398</v>
      </c>
      <c r="G79" s="117">
        <v>400</v>
      </c>
      <c r="H79" s="118" t="s">
        <v>528</v>
      </c>
      <c r="I79" s="117">
        <v>26</v>
      </c>
      <c r="J79" s="118" t="s">
        <v>34</v>
      </c>
      <c r="K79" s="117">
        <v>42</v>
      </c>
      <c r="L79" s="118" t="s">
        <v>270</v>
      </c>
      <c r="M79" s="117">
        <v>37</v>
      </c>
      <c r="N79" s="118" t="s">
        <v>472</v>
      </c>
      <c r="O79" s="117">
        <v>0</v>
      </c>
      <c r="P79" s="118" t="s">
        <v>14</v>
      </c>
      <c r="Q79" s="117">
        <v>5</v>
      </c>
      <c r="R79" s="118" t="s">
        <v>543</v>
      </c>
      <c r="S79" s="117">
        <v>61</v>
      </c>
      <c r="T79" s="118" t="s">
        <v>546</v>
      </c>
      <c r="U79" s="117">
        <v>22</v>
      </c>
      <c r="V79" s="118" t="s">
        <v>359</v>
      </c>
      <c r="W79" s="117">
        <v>116</v>
      </c>
      <c r="X79" s="118" t="s">
        <v>196</v>
      </c>
      <c r="Y79" s="117">
        <v>11</v>
      </c>
      <c r="Z79" s="118" t="s">
        <v>157</v>
      </c>
      <c r="AA79" s="117">
        <v>17</v>
      </c>
      <c r="AB79" s="118" t="s">
        <v>427</v>
      </c>
      <c r="AC79" s="185"/>
      <c r="AD79" s="186"/>
      <c r="AE79" s="138">
        <v>744</v>
      </c>
      <c r="AF79" s="139" t="s">
        <v>175</v>
      </c>
    </row>
    <row r="80" spans="1:32" x14ac:dyDescent="0.2">
      <c r="A80" s="3" t="s">
        <v>343</v>
      </c>
      <c r="B80" s="140" t="s">
        <v>152</v>
      </c>
      <c r="C80" s="117">
        <v>0</v>
      </c>
      <c r="D80" s="118" t="s">
        <v>14</v>
      </c>
      <c r="E80" s="117">
        <v>0</v>
      </c>
      <c r="F80" s="118" t="s">
        <v>14</v>
      </c>
      <c r="G80" s="117">
        <v>251</v>
      </c>
      <c r="H80" s="118" t="s">
        <v>881</v>
      </c>
      <c r="I80" s="185"/>
      <c r="J80" s="186"/>
      <c r="K80" s="117">
        <v>3</v>
      </c>
      <c r="L80" s="118" t="s">
        <v>391</v>
      </c>
      <c r="M80" s="117">
        <v>9</v>
      </c>
      <c r="N80" s="118" t="s">
        <v>359</v>
      </c>
      <c r="O80" s="117">
        <v>0</v>
      </c>
      <c r="P80" s="118" t="s">
        <v>14</v>
      </c>
      <c r="Q80" s="117">
        <v>0</v>
      </c>
      <c r="R80" s="118" t="s">
        <v>14</v>
      </c>
      <c r="S80" s="185"/>
      <c r="T80" s="186"/>
      <c r="U80" s="185"/>
      <c r="V80" s="186"/>
      <c r="W80" s="117">
        <v>22</v>
      </c>
      <c r="X80" s="118" t="s">
        <v>629</v>
      </c>
      <c r="Y80" s="185"/>
      <c r="Z80" s="186"/>
      <c r="AA80" s="117">
        <v>7</v>
      </c>
      <c r="AB80" s="118" t="s">
        <v>427</v>
      </c>
      <c r="AC80" s="117">
        <v>0</v>
      </c>
      <c r="AD80" s="118" t="s">
        <v>14</v>
      </c>
      <c r="AE80" s="138">
        <v>299</v>
      </c>
      <c r="AF80" s="139" t="s">
        <v>157</v>
      </c>
    </row>
    <row r="81" spans="1:32" x14ac:dyDescent="0.2">
      <c r="A81" s="3" t="s">
        <v>343</v>
      </c>
      <c r="B81" s="140" t="s">
        <v>158</v>
      </c>
      <c r="C81" s="117">
        <v>9</v>
      </c>
      <c r="D81" s="118" t="s">
        <v>293</v>
      </c>
      <c r="E81" s="117">
        <v>18</v>
      </c>
      <c r="F81" s="118" t="s">
        <v>38</v>
      </c>
      <c r="G81" s="117">
        <v>18</v>
      </c>
      <c r="H81" s="118" t="s">
        <v>38</v>
      </c>
      <c r="I81" s="117">
        <v>29</v>
      </c>
      <c r="J81" s="118" t="s">
        <v>300</v>
      </c>
      <c r="K81" s="117">
        <v>56</v>
      </c>
      <c r="L81" s="118" t="s">
        <v>590</v>
      </c>
      <c r="M81" s="117">
        <v>45</v>
      </c>
      <c r="N81" s="118" t="s">
        <v>83</v>
      </c>
      <c r="O81" s="185"/>
      <c r="P81" s="186"/>
      <c r="Q81" s="117">
        <v>12</v>
      </c>
      <c r="R81" s="118" t="s">
        <v>219</v>
      </c>
      <c r="S81" s="117">
        <v>124</v>
      </c>
      <c r="T81" s="118" t="s">
        <v>200</v>
      </c>
      <c r="U81" s="117">
        <v>34</v>
      </c>
      <c r="V81" s="118" t="s">
        <v>520</v>
      </c>
      <c r="W81" s="117">
        <v>217</v>
      </c>
      <c r="X81" s="118" t="s">
        <v>469</v>
      </c>
      <c r="Y81" s="117">
        <v>19</v>
      </c>
      <c r="Z81" s="118" t="s">
        <v>114</v>
      </c>
      <c r="AA81" s="117">
        <v>37</v>
      </c>
      <c r="AB81" s="118" t="s">
        <v>317</v>
      </c>
      <c r="AC81" s="185"/>
      <c r="AD81" s="186"/>
      <c r="AE81" s="138">
        <v>621</v>
      </c>
      <c r="AF81" s="139" t="s">
        <v>359</v>
      </c>
    </row>
    <row r="82" spans="1:32" x14ac:dyDescent="0.2">
      <c r="A82" s="3" t="s">
        <v>343</v>
      </c>
      <c r="B82" s="140" t="s">
        <v>162</v>
      </c>
      <c r="C82" s="117">
        <v>0</v>
      </c>
      <c r="D82" s="118" t="s">
        <v>14</v>
      </c>
      <c r="E82" s="117">
        <v>0</v>
      </c>
      <c r="F82" s="118" t="s">
        <v>14</v>
      </c>
      <c r="G82" s="117">
        <v>14</v>
      </c>
      <c r="H82" s="118" t="s">
        <v>442</v>
      </c>
      <c r="I82" s="117">
        <v>12</v>
      </c>
      <c r="J82" s="118" t="s">
        <v>135</v>
      </c>
      <c r="K82" s="117">
        <v>9</v>
      </c>
      <c r="L82" s="118" t="s">
        <v>42</v>
      </c>
      <c r="M82" s="117">
        <v>20</v>
      </c>
      <c r="N82" s="118" t="s">
        <v>431</v>
      </c>
      <c r="O82" s="117">
        <v>0</v>
      </c>
      <c r="P82" s="118" t="s">
        <v>14</v>
      </c>
      <c r="Q82" s="117">
        <v>34</v>
      </c>
      <c r="R82" s="118" t="s">
        <v>251</v>
      </c>
      <c r="S82" s="117">
        <v>58</v>
      </c>
      <c r="T82" s="118" t="s">
        <v>231</v>
      </c>
      <c r="U82" s="185"/>
      <c r="V82" s="186"/>
      <c r="W82" s="117">
        <v>152</v>
      </c>
      <c r="X82" s="118" t="s">
        <v>64</v>
      </c>
      <c r="Y82" s="185"/>
      <c r="Z82" s="186"/>
      <c r="AA82" s="117">
        <v>18</v>
      </c>
      <c r="AB82" s="118" t="s">
        <v>270</v>
      </c>
      <c r="AC82" s="117">
        <v>0</v>
      </c>
      <c r="AD82" s="118" t="s">
        <v>14</v>
      </c>
      <c r="AE82" s="138">
        <v>319</v>
      </c>
      <c r="AF82" s="139" t="s">
        <v>207</v>
      </c>
    </row>
    <row r="83" spans="1:32" x14ac:dyDescent="0.2">
      <c r="A83" s="3" t="s">
        <v>343</v>
      </c>
      <c r="B83" s="140" t="s">
        <v>166</v>
      </c>
      <c r="C83" s="117">
        <v>7</v>
      </c>
      <c r="D83" s="118" t="s">
        <v>439</v>
      </c>
      <c r="E83" s="185"/>
      <c r="F83" s="186"/>
      <c r="G83" s="117">
        <v>29</v>
      </c>
      <c r="H83" s="118" t="s">
        <v>472</v>
      </c>
      <c r="I83" s="117">
        <v>19</v>
      </c>
      <c r="J83" s="118" t="s">
        <v>97</v>
      </c>
      <c r="K83" s="117">
        <v>24</v>
      </c>
      <c r="L83" s="118" t="s">
        <v>447</v>
      </c>
      <c r="M83" s="117">
        <v>29</v>
      </c>
      <c r="N83" s="118" t="s">
        <v>472</v>
      </c>
      <c r="O83" s="117">
        <v>5</v>
      </c>
      <c r="P83" s="118" t="s">
        <v>509</v>
      </c>
      <c r="Q83" s="117">
        <v>61</v>
      </c>
      <c r="R83" s="118" t="s">
        <v>299</v>
      </c>
      <c r="S83" s="117">
        <v>91</v>
      </c>
      <c r="T83" s="118" t="s">
        <v>389</v>
      </c>
      <c r="U83" s="117">
        <v>25</v>
      </c>
      <c r="V83" s="118" t="s">
        <v>89</v>
      </c>
      <c r="W83" s="117">
        <v>178</v>
      </c>
      <c r="X83" s="118" t="s">
        <v>252</v>
      </c>
      <c r="Y83" s="117">
        <v>12</v>
      </c>
      <c r="Z83" s="118" t="s">
        <v>385</v>
      </c>
      <c r="AA83" s="117">
        <v>48</v>
      </c>
      <c r="AB83" s="118" t="s">
        <v>285</v>
      </c>
      <c r="AC83" s="117">
        <v>51</v>
      </c>
      <c r="AD83" s="118" t="s">
        <v>322</v>
      </c>
      <c r="AE83" s="138">
        <v>581</v>
      </c>
      <c r="AF83" s="139" t="s">
        <v>38</v>
      </c>
    </row>
    <row r="84" spans="1:32" x14ac:dyDescent="0.2">
      <c r="A84" s="3" t="s">
        <v>343</v>
      </c>
      <c r="B84" s="140" t="s">
        <v>170</v>
      </c>
      <c r="C84" s="117">
        <v>6</v>
      </c>
      <c r="D84" s="118" t="s">
        <v>554</v>
      </c>
      <c r="E84" s="117">
        <v>10</v>
      </c>
      <c r="F84" s="118" t="s">
        <v>293</v>
      </c>
      <c r="G84" s="117">
        <v>17</v>
      </c>
      <c r="H84" s="118" t="s">
        <v>46</v>
      </c>
      <c r="I84" s="117">
        <v>27</v>
      </c>
      <c r="J84" s="118" t="s">
        <v>135</v>
      </c>
      <c r="K84" s="117">
        <v>36</v>
      </c>
      <c r="L84" s="118" t="s">
        <v>472</v>
      </c>
      <c r="M84" s="117">
        <v>27</v>
      </c>
      <c r="N84" s="118" t="s">
        <v>135</v>
      </c>
      <c r="O84" s="117">
        <v>5</v>
      </c>
      <c r="P84" s="118" t="s">
        <v>543</v>
      </c>
      <c r="Q84" s="117">
        <v>143</v>
      </c>
      <c r="R84" s="118" t="s">
        <v>200</v>
      </c>
      <c r="S84" s="117">
        <v>107</v>
      </c>
      <c r="T84" s="118" t="s">
        <v>576</v>
      </c>
      <c r="U84" s="117">
        <v>28</v>
      </c>
      <c r="V84" s="118" t="s">
        <v>422</v>
      </c>
      <c r="W84" s="117">
        <v>243</v>
      </c>
      <c r="X84" s="118" t="s">
        <v>454</v>
      </c>
      <c r="Y84" s="117">
        <v>22</v>
      </c>
      <c r="Z84" s="118" t="s">
        <v>114</v>
      </c>
      <c r="AA84" s="117">
        <v>45</v>
      </c>
      <c r="AB84" s="118" t="s">
        <v>431</v>
      </c>
      <c r="AC84" s="117">
        <v>0</v>
      </c>
      <c r="AD84" s="118" t="s">
        <v>14</v>
      </c>
      <c r="AE84" s="138">
        <v>716</v>
      </c>
      <c r="AF84" s="139" t="s">
        <v>34</v>
      </c>
    </row>
    <row r="85" spans="1:32" x14ac:dyDescent="0.2">
      <c r="A85" s="3" t="s">
        <v>343</v>
      </c>
      <c r="B85" s="140" t="s">
        <v>176</v>
      </c>
      <c r="C85" s="117">
        <v>0</v>
      </c>
      <c r="D85" s="118" t="s">
        <v>14</v>
      </c>
      <c r="E85" s="117">
        <v>3</v>
      </c>
      <c r="F85" s="118" t="s">
        <v>632</v>
      </c>
      <c r="G85" s="117">
        <v>405</v>
      </c>
      <c r="H85" s="118" t="s">
        <v>930</v>
      </c>
      <c r="I85" s="117">
        <v>0</v>
      </c>
      <c r="J85" s="118" t="s">
        <v>14</v>
      </c>
      <c r="K85" s="117">
        <v>5</v>
      </c>
      <c r="L85" s="118" t="s">
        <v>391</v>
      </c>
      <c r="M85" s="117">
        <v>3</v>
      </c>
      <c r="N85" s="118" t="s">
        <v>632</v>
      </c>
      <c r="O85" s="117">
        <v>0</v>
      </c>
      <c r="P85" s="118" t="s">
        <v>14</v>
      </c>
      <c r="Q85" s="185"/>
      <c r="R85" s="186"/>
      <c r="S85" s="117">
        <v>6</v>
      </c>
      <c r="T85" s="118" t="s">
        <v>439</v>
      </c>
      <c r="U85" s="117">
        <v>12</v>
      </c>
      <c r="V85" s="118" t="s">
        <v>427</v>
      </c>
      <c r="W85" s="117">
        <v>64</v>
      </c>
      <c r="X85" s="118" t="s">
        <v>541</v>
      </c>
      <c r="Y85" s="117">
        <v>0</v>
      </c>
      <c r="Z85" s="118" t="s">
        <v>14</v>
      </c>
      <c r="AA85" s="117">
        <v>9</v>
      </c>
      <c r="AB85" s="118" t="s">
        <v>462</v>
      </c>
      <c r="AC85" s="185"/>
      <c r="AD85" s="186"/>
      <c r="AE85" s="138">
        <v>511</v>
      </c>
      <c r="AF85" s="139" t="s">
        <v>55</v>
      </c>
    </row>
    <row r="86" spans="1:32" x14ac:dyDescent="0.2">
      <c r="A86" s="3" t="s">
        <v>343</v>
      </c>
      <c r="B86" s="140" t="s">
        <v>180</v>
      </c>
      <c r="C86" s="117">
        <v>3</v>
      </c>
      <c r="D86" s="118" t="s">
        <v>257</v>
      </c>
      <c r="E86" s="117">
        <v>29</v>
      </c>
      <c r="F86" s="118" t="s">
        <v>359</v>
      </c>
      <c r="G86" s="117">
        <v>445</v>
      </c>
      <c r="H86" s="118" t="s">
        <v>941</v>
      </c>
      <c r="I86" s="117">
        <v>8</v>
      </c>
      <c r="J86" s="118" t="s">
        <v>554</v>
      </c>
      <c r="K86" s="117">
        <v>56</v>
      </c>
      <c r="L86" s="118" t="s">
        <v>633</v>
      </c>
      <c r="M86" s="117">
        <v>38</v>
      </c>
      <c r="N86" s="118" t="s">
        <v>422</v>
      </c>
      <c r="O86" s="117">
        <v>0</v>
      </c>
      <c r="P86" s="118" t="s">
        <v>14</v>
      </c>
      <c r="Q86" s="117">
        <v>12</v>
      </c>
      <c r="R86" s="118" t="s">
        <v>439</v>
      </c>
      <c r="S86" s="117">
        <v>70</v>
      </c>
      <c r="T86" s="118" t="s">
        <v>83</v>
      </c>
      <c r="U86" s="117">
        <v>8</v>
      </c>
      <c r="V86" s="118" t="s">
        <v>554</v>
      </c>
      <c r="W86" s="117">
        <v>249</v>
      </c>
      <c r="X86" s="118" t="s">
        <v>367</v>
      </c>
      <c r="Y86" s="117">
        <v>17</v>
      </c>
      <c r="Z86" s="118" t="s">
        <v>457</v>
      </c>
      <c r="AA86" s="117">
        <v>40</v>
      </c>
      <c r="AB86" s="118" t="s">
        <v>447</v>
      </c>
      <c r="AC86" s="117">
        <v>0</v>
      </c>
      <c r="AD86" s="118" t="s">
        <v>14</v>
      </c>
      <c r="AE86" s="138">
        <v>975</v>
      </c>
      <c r="AF86" s="139" t="s">
        <v>130</v>
      </c>
    </row>
    <row r="87" spans="1:32" x14ac:dyDescent="0.2">
      <c r="A87" s="3" t="s">
        <v>343</v>
      </c>
      <c r="B87" s="140" t="s">
        <v>185</v>
      </c>
      <c r="C87" s="117">
        <v>5</v>
      </c>
      <c r="D87" s="118" t="s">
        <v>543</v>
      </c>
      <c r="E87" s="117">
        <v>10</v>
      </c>
      <c r="F87" s="118" t="s">
        <v>293</v>
      </c>
      <c r="G87" s="117">
        <v>14</v>
      </c>
      <c r="H87" s="118" t="s">
        <v>219</v>
      </c>
      <c r="I87" s="117">
        <v>33</v>
      </c>
      <c r="J87" s="118" t="s">
        <v>193</v>
      </c>
      <c r="K87" s="117">
        <v>51</v>
      </c>
      <c r="L87" s="118" t="s">
        <v>563</v>
      </c>
      <c r="M87" s="117">
        <v>50</v>
      </c>
      <c r="N87" s="118" t="s">
        <v>500</v>
      </c>
      <c r="O87" s="185"/>
      <c r="P87" s="186"/>
      <c r="Q87" s="117">
        <v>47</v>
      </c>
      <c r="R87" s="118" t="s">
        <v>450</v>
      </c>
      <c r="S87" s="117">
        <v>107</v>
      </c>
      <c r="T87" s="118" t="s">
        <v>576</v>
      </c>
      <c r="U87" s="117">
        <v>35</v>
      </c>
      <c r="V87" s="118" t="s">
        <v>184</v>
      </c>
      <c r="W87" s="117">
        <v>316</v>
      </c>
      <c r="X87" s="118" t="s">
        <v>762</v>
      </c>
      <c r="Y87" s="117">
        <v>14</v>
      </c>
      <c r="Z87" s="118" t="s">
        <v>219</v>
      </c>
      <c r="AA87" s="117">
        <v>34</v>
      </c>
      <c r="AB87" s="118" t="s">
        <v>300</v>
      </c>
      <c r="AC87" s="185"/>
      <c r="AD87" s="186"/>
      <c r="AE87" s="138">
        <v>719</v>
      </c>
      <c r="AF87" s="139" t="s">
        <v>34</v>
      </c>
    </row>
    <row r="88" spans="1:32" x14ac:dyDescent="0.2">
      <c r="A88" s="3" t="s">
        <v>343</v>
      </c>
      <c r="B88" s="140" t="s">
        <v>190</v>
      </c>
      <c r="C88" s="117">
        <v>6</v>
      </c>
      <c r="D88" s="118" t="s">
        <v>543</v>
      </c>
      <c r="E88" s="117">
        <v>11</v>
      </c>
      <c r="F88" s="118" t="s">
        <v>293</v>
      </c>
      <c r="G88" s="117">
        <v>313</v>
      </c>
      <c r="H88" s="118" t="s">
        <v>586</v>
      </c>
      <c r="I88" s="117">
        <v>16</v>
      </c>
      <c r="J88" s="118" t="s">
        <v>232</v>
      </c>
      <c r="K88" s="117">
        <v>38</v>
      </c>
      <c r="L88" s="118" t="s">
        <v>300</v>
      </c>
      <c r="M88" s="117">
        <v>42</v>
      </c>
      <c r="N88" s="118" t="s">
        <v>626</v>
      </c>
      <c r="O88" s="117">
        <v>0</v>
      </c>
      <c r="P88" s="118" t="s">
        <v>14</v>
      </c>
      <c r="Q88" s="117">
        <v>29</v>
      </c>
      <c r="R88" s="118" t="s">
        <v>92</v>
      </c>
      <c r="S88" s="117">
        <v>94</v>
      </c>
      <c r="T88" s="118" t="s">
        <v>331</v>
      </c>
      <c r="U88" s="117">
        <v>19</v>
      </c>
      <c r="V88" s="118" t="s">
        <v>46</v>
      </c>
      <c r="W88" s="117">
        <v>210</v>
      </c>
      <c r="X88" s="118" t="s">
        <v>341</v>
      </c>
      <c r="Y88" s="117">
        <v>13</v>
      </c>
      <c r="Z88" s="118" t="s">
        <v>207</v>
      </c>
      <c r="AA88" s="117">
        <v>10</v>
      </c>
      <c r="AB88" s="118" t="s">
        <v>439</v>
      </c>
      <c r="AC88" s="117">
        <v>0</v>
      </c>
      <c r="AD88" s="118" t="s">
        <v>14</v>
      </c>
      <c r="AE88" s="138">
        <v>801</v>
      </c>
      <c r="AF88" s="139" t="s">
        <v>422</v>
      </c>
    </row>
    <row r="89" spans="1:32" x14ac:dyDescent="0.2">
      <c r="A89" s="3" t="s">
        <v>343</v>
      </c>
      <c r="B89" s="140" t="s">
        <v>194</v>
      </c>
      <c r="C89" s="117">
        <v>3</v>
      </c>
      <c r="D89" s="118" t="s">
        <v>509</v>
      </c>
      <c r="E89" s="117">
        <v>0</v>
      </c>
      <c r="F89" s="118" t="s">
        <v>14</v>
      </c>
      <c r="G89" s="117">
        <v>8</v>
      </c>
      <c r="H89" s="118" t="s">
        <v>46</v>
      </c>
      <c r="I89" s="117">
        <v>30</v>
      </c>
      <c r="J89" s="118" t="s">
        <v>458</v>
      </c>
      <c r="K89" s="117">
        <v>3</v>
      </c>
      <c r="L89" s="118" t="s">
        <v>509</v>
      </c>
      <c r="M89" s="117">
        <v>10</v>
      </c>
      <c r="N89" s="118" t="s">
        <v>359</v>
      </c>
      <c r="O89" s="117">
        <v>0</v>
      </c>
      <c r="P89" s="118" t="s">
        <v>14</v>
      </c>
      <c r="Q89" s="117">
        <v>29</v>
      </c>
      <c r="R89" s="118" t="s">
        <v>322</v>
      </c>
      <c r="S89" s="117">
        <v>26</v>
      </c>
      <c r="T89" s="118" t="s">
        <v>80</v>
      </c>
      <c r="U89" s="185"/>
      <c r="V89" s="186"/>
      <c r="W89" s="117">
        <v>190</v>
      </c>
      <c r="X89" s="118" t="s">
        <v>28</v>
      </c>
      <c r="Y89" s="117">
        <v>13</v>
      </c>
      <c r="Z89" s="118" t="s">
        <v>30</v>
      </c>
      <c r="AA89" s="117">
        <v>16</v>
      </c>
      <c r="AB89" s="118" t="s">
        <v>184</v>
      </c>
      <c r="AC89" s="117">
        <v>0</v>
      </c>
      <c r="AD89" s="118" t="s">
        <v>14</v>
      </c>
      <c r="AE89" s="138">
        <v>329</v>
      </c>
      <c r="AF89" s="139" t="s">
        <v>207</v>
      </c>
    </row>
    <row r="90" spans="1:32" x14ac:dyDescent="0.2">
      <c r="A90" s="3" t="s">
        <v>343</v>
      </c>
      <c r="B90" s="140" t="s">
        <v>198</v>
      </c>
      <c r="C90" s="117">
        <v>10</v>
      </c>
      <c r="D90" s="118" t="s">
        <v>462</v>
      </c>
      <c r="E90" s="117">
        <v>4</v>
      </c>
      <c r="F90" s="118" t="s">
        <v>543</v>
      </c>
      <c r="G90" s="117">
        <v>8</v>
      </c>
      <c r="H90" s="118" t="s">
        <v>157</v>
      </c>
      <c r="I90" s="117">
        <v>16</v>
      </c>
      <c r="J90" s="118" t="s">
        <v>38</v>
      </c>
      <c r="K90" s="117">
        <v>47</v>
      </c>
      <c r="L90" s="118" t="s">
        <v>596</v>
      </c>
      <c r="M90" s="117">
        <v>51</v>
      </c>
      <c r="N90" s="118" t="s">
        <v>133</v>
      </c>
      <c r="O90" s="117">
        <v>0</v>
      </c>
      <c r="P90" s="118" t="s">
        <v>14</v>
      </c>
      <c r="Q90" s="117">
        <v>54</v>
      </c>
      <c r="R90" s="118" t="s">
        <v>79</v>
      </c>
      <c r="S90" s="117">
        <v>85</v>
      </c>
      <c r="T90" s="118" t="s">
        <v>305</v>
      </c>
      <c r="U90" s="117">
        <v>57</v>
      </c>
      <c r="V90" s="118" t="s">
        <v>640</v>
      </c>
      <c r="W90" s="117">
        <v>172</v>
      </c>
      <c r="X90" s="118" t="s">
        <v>493</v>
      </c>
      <c r="Y90" s="117">
        <v>17</v>
      </c>
      <c r="Z90" s="118" t="s">
        <v>114</v>
      </c>
      <c r="AA90" s="117">
        <v>29</v>
      </c>
      <c r="AB90" s="118" t="s">
        <v>87</v>
      </c>
      <c r="AC90" s="117">
        <v>0</v>
      </c>
      <c r="AD90" s="118" t="s">
        <v>14</v>
      </c>
      <c r="AE90" s="138">
        <v>550</v>
      </c>
      <c r="AF90" s="139" t="s">
        <v>263</v>
      </c>
    </row>
    <row r="91" spans="1:32" x14ac:dyDescent="0.2">
      <c r="A91" s="3" t="s">
        <v>343</v>
      </c>
      <c r="B91" s="140" t="s">
        <v>202</v>
      </c>
      <c r="C91" s="117">
        <v>9</v>
      </c>
      <c r="D91" s="118" t="s">
        <v>427</v>
      </c>
      <c r="E91" s="185"/>
      <c r="F91" s="186"/>
      <c r="G91" s="117">
        <v>12</v>
      </c>
      <c r="H91" s="118" t="s">
        <v>359</v>
      </c>
      <c r="I91" s="117">
        <v>16</v>
      </c>
      <c r="J91" s="118" t="s">
        <v>30</v>
      </c>
      <c r="K91" s="117">
        <v>11</v>
      </c>
      <c r="L91" s="118" t="s">
        <v>42</v>
      </c>
      <c r="M91" s="117">
        <v>23</v>
      </c>
      <c r="N91" s="118" t="s">
        <v>414</v>
      </c>
      <c r="O91" s="117">
        <v>0</v>
      </c>
      <c r="P91" s="118" t="s">
        <v>14</v>
      </c>
      <c r="Q91" s="117">
        <v>3</v>
      </c>
      <c r="R91" s="118" t="s">
        <v>554</v>
      </c>
      <c r="S91" s="117">
        <v>88</v>
      </c>
      <c r="T91" s="118" t="s">
        <v>345</v>
      </c>
      <c r="U91" s="117">
        <v>0</v>
      </c>
      <c r="V91" s="118" t="s">
        <v>14</v>
      </c>
      <c r="W91" s="117">
        <v>211</v>
      </c>
      <c r="X91" s="118" t="s">
        <v>67</v>
      </c>
      <c r="Y91" s="117">
        <v>10</v>
      </c>
      <c r="Z91" s="118" t="s">
        <v>55</v>
      </c>
      <c r="AA91" s="117">
        <v>14</v>
      </c>
      <c r="AB91" s="118" t="s">
        <v>34</v>
      </c>
      <c r="AC91" s="117">
        <v>0</v>
      </c>
      <c r="AD91" s="118" t="s">
        <v>14</v>
      </c>
      <c r="AE91" s="138">
        <v>399</v>
      </c>
      <c r="AF91" s="139" t="s">
        <v>232</v>
      </c>
    </row>
    <row r="92" spans="1:32" x14ac:dyDescent="0.2">
      <c r="A92" s="3" t="s">
        <v>343</v>
      </c>
      <c r="B92" s="140" t="s">
        <v>208</v>
      </c>
      <c r="C92" s="117">
        <v>18</v>
      </c>
      <c r="D92" s="118" t="s">
        <v>293</v>
      </c>
      <c r="E92" s="117">
        <v>19</v>
      </c>
      <c r="F92" s="118" t="s">
        <v>157</v>
      </c>
      <c r="G92" s="117">
        <v>531</v>
      </c>
      <c r="H92" s="118" t="s">
        <v>631</v>
      </c>
      <c r="I92" s="117">
        <v>43</v>
      </c>
      <c r="J92" s="118" t="s">
        <v>97</v>
      </c>
      <c r="K92" s="117">
        <v>122</v>
      </c>
      <c r="L92" s="118" t="s">
        <v>276</v>
      </c>
      <c r="M92" s="117">
        <v>70</v>
      </c>
      <c r="N92" s="118" t="s">
        <v>141</v>
      </c>
      <c r="O92" s="117">
        <v>12</v>
      </c>
      <c r="P92" s="118" t="s">
        <v>509</v>
      </c>
      <c r="Q92" s="117">
        <v>20</v>
      </c>
      <c r="R92" s="118" t="s">
        <v>157</v>
      </c>
      <c r="S92" s="117">
        <v>159</v>
      </c>
      <c r="T92" s="118" t="s">
        <v>508</v>
      </c>
      <c r="U92" s="117">
        <v>52</v>
      </c>
      <c r="V92" s="118" t="s">
        <v>30</v>
      </c>
      <c r="W92" s="117">
        <v>170</v>
      </c>
      <c r="X92" s="118" t="s">
        <v>502</v>
      </c>
      <c r="Y92" s="117">
        <v>19</v>
      </c>
      <c r="Z92" s="118" t="s">
        <v>157</v>
      </c>
      <c r="AA92" s="117">
        <v>56</v>
      </c>
      <c r="AB92" s="118" t="s">
        <v>89</v>
      </c>
      <c r="AC92" s="117">
        <v>0</v>
      </c>
      <c r="AD92" s="118" t="s">
        <v>14</v>
      </c>
      <c r="AE92" s="138">
        <v>1291</v>
      </c>
      <c r="AF92" s="139" t="s">
        <v>431</v>
      </c>
    </row>
    <row r="93" spans="1:32" x14ac:dyDescent="0.2">
      <c r="A93" s="3" t="s">
        <v>343</v>
      </c>
      <c r="B93" s="140" t="s">
        <v>212</v>
      </c>
      <c r="C93" s="117">
        <v>8</v>
      </c>
      <c r="D93" s="118" t="s">
        <v>395</v>
      </c>
      <c r="E93" s="185"/>
      <c r="F93" s="186"/>
      <c r="G93" s="117">
        <v>349</v>
      </c>
      <c r="H93" s="118" t="s">
        <v>537</v>
      </c>
      <c r="I93" s="117">
        <v>13</v>
      </c>
      <c r="J93" s="118" t="s">
        <v>457</v>
      </c>
      <c r="K93" s="117">
        <v>17</v>
      </c>
      <c r="L93" s="118" t="s">
        <v>427</v>
      </c>
      <c r="M93" s="117">
        <v>46</v>
      </c>
      <c r="N93" s="118" t="s">
        <v>22</v>
      </c>
      <c r="O93" s="185"/>
      <c r="P93" s="186"/>
      <c r="Q93" s="117">
        <v>4</v>
      </c>
      <c r="R93" s="118" t="s">
        <v>340</v>
      </c>
      <c r="S93" s="117">
        <v>78</v>
      </c>
      <c r="T93" s="118" t="s">
        <v>640</v>
      </c>
      <c r="U93" s="117">
        <v>21</v>
      </c>
      <c r="V93" s="118" t="s">
        <v>42</v>
      </c>
      <c r="W93" s="117">
        <v>154</v>
      </c>
      <c r="X93" s="118" t="s">
        <v>768</v>
      </c>
      <c r="Y93" s="117">
        <v>21</v>
      </c>
      <c r="Z93" s="118" t="s">
        <v>42</v>
      </c>
      <c r="AA93" s="117">
        <v>23</v>
      </c>
      <c r="AB93" s="118" t="s">
        <v>114</v>
      </c>
      <c r="AC93" s="117">
        <v>10</v>
      </c>
      <c r="AD93" s="118" t="s">
        <v>336</v>
      </c>
      <c r="AE93" s="138">
        <v>747</v>
      </c>
      <c r="AF93" s="139" t="s">
        <v>175</v>
      </c>
    </row>
    <row r="94" spans="1:32" x14ac:dyDescent="0.2">
      <c r="A94" s="3" t="s">
        <v>343</v>
      </c>
      <c r="B94" s="140" t="s">
        <v>216</v>
      </c>
      <c r="C94" s="117">
        <v>0</v>
      </c>
      <c r="D94" s="118" t="s">
        <v>14</v>
      </c>
      <c r="E94" s="117">
        <v>4</v>
      </c>
      <c r="F94" s="118" t="s">
        <v>509</v>
      </c>
      <c r="G94" s="117">
        <v>374</v>
      </c>
      <c r="H94" s="118" t="s">
        <v>889</v>
      </c>
      <c r="I94" s="117">
        <v>3</v>
      </c>
      <c r="J94" s="118" t="s">
        <v>543</v>
      </c>
      <c r="K94" s="185"/>
      <c r="L94" s="186"/>
      <c r="M94" s="117">
        <v>8</v>
      </c>
      <c r="N94" s="118" t="s">
        <v>219</v>
      </c>
      <c r="O94" s="117">
        <v>0</v>
      </c>
      <c r="P94" s="118" t="s">
        <v>14</v>
      </c>
      <c r="Q94" s="117">
        <v>0</v>
      </c>
      <c r="R94" s="118" t="s">
        <v>14</v>
      </c>
      <c r="S94" s="185"/>
      <c r="T94" s="186"/>
      <c r="U94" s="117">
        <v>3</v>
      </c>
      <c r="V94" s="118" t="s">
        <v>543</v>
      </c>
      <c r="W94" s="117">
        <v>30</v>
      </c>
      <c r="X94" s="118" t="s">
        <v>500</v>
      </c>
      <c r="Y94" s="117">
        <v>0</v>
      </c>
      <c r="Z94" s="118" t="s">
        <v>14</v>
      </c>
      <c r="AA94" s="117">
        <v>3</v>
      </c>
      <c r="AB94" s="118" t="s">
        <v>543</v>
      </c>
      <c r="AC94" s="117">
        <v>0</v>
      </c>
      <c r="AD94" s="118" t="s">
        <v>14</v>
      </c>
      <c r="AE94" s="138">
        <v>427</v>
      </c>
      <c r="AF94" s="139" t="s">
        <v>385</v>
      </c>
    </row>
    <row r="95" spans="1:32" x14ac:dyDescent="0.2">
      <c r="A95" s="3" t="s">
        <v>343</v>
      </c>
      <c r="B95" s="140" t="s">
        <v>220</v>
      </c>
      <c r="C95" s="117">
        <v>3</v>
      </c>
      <c r="D95" s="118" t="s">
        <v>543</v>
      </c>
      <c r="E95" s="117">
        <v>4</v>
      </c>
      <c r="F95" s="118" t="s">
        <v>391</v>
      </c>
      <c r="G95" s="117">
        <v>13</v>
      </c>
      <c r="H95" s="118" t="s">
        <v>65</v>
      </c>
      <c r="I95" s="117">
        <v>26</v>
      </c>
      <c r="J95" s="118" t="s">
        <v>382</v>
      </c>
      <c r="K95" s="117">
        <v>26</v>
      </c>
      <c r="L95" s="118" t="s">
        <v>382</v>
      </c>
      <c r="M95" s="117">
        <v>35</v>
      </c>
      <c r="N95" s="118" t="s">
        <v>575</v>
      </c>
      <c r="O95" s="185"/>
      <c r="P95" s="186"/>
      <c r="Q95" s="117">
        <v>4</v>
      </c>
      <c r="R95" s="118" t="s">
        <v>391</v>
      </c>
      <c r="S95" s="117">
        <v>52</v>
      </c>
      <c r="T95" s="118" t="s">
        <v>315</v>
      </c>
      <c r="U95" s="185"/>
      <c r="V95" s="186"/>
      <c r="W95" s="117">
        <v>225</v>
      </c>
      <c r="X95" s="118" t="s">
        <v>330</v>
      </c>
      <c r="Y95" s="117">
        <v>5</v>
      </c>
      <c r="Z95" s="118" t="s">
        <v>439</v>
      </c>
      <c r="AA95" s="117">
        <v>11</v>
      </c>
      <c r="AB95" s="118" t="s">
        <v>263</v>
      </c>
      <c r="AC95" s="117">
        <v>0</v>
      </c>
      <c r="AD95" s="118" t="s">
        <v>14</v>
      </c>
      <c r="AE95" s="138">
        <v>407</v>
      </c>
      <c r="AF95" s="139" t="s">
        <v>232</v>
      </c>
    </row>
    <row r="96" spans="1:32" x14ac:dyDescent="0.2">
      <c r="A96" s="3" t="s">
        <v>343</v>
      </c>
      <c r="B96" s="140" t="s">
        <v>224</v>
      </c>
      <c r="C96" s="117">
        <v>7</v>
      </c>
      <c r="D96" s="118" t="s">
        <v>509</v>
      </c>
      <c r="E96" s="117">
        <v>22</v>
      </c>
      <c r="F96" s="118" t="s">
        <v>42</v>
      </c>
      <c r="G96" s="117">
        <v>21</v>
      </c>
      <c r="H96" s="118" t="s">
        <v>241</v>
      </c>
      <c r="I96" s="117">
        <v>61</v>
      </c>
      <c r="J96" s="118" t="s">
        <v>648</v>
      </c>
      <c r="K96" s="117">
        <v>53</v>
      </c>
      <c r="L96" s="118" t="s">
        <v>461</v>
      </c>
      <c r="M96" s="117">
        <v>70</v>
      </c>
      <c r="N96" s="118" t="s">
        <v>322</v>
      </c>
      <c r="O96" s="185"/>
      <c r="P96" s="186"/>
      <c r="Q96" s="117">
        <v>49</v>
      </c>
      <c r="R96" s="118" t="s">
        <v>84</v>
      </c>
      <c r="S96" s="117">
        <v>84</v>
      </c>
      <c r="T96" s="118" t="s">
        <v>299</v>
      </c>
      <c r="U96" s="117">
        <v>31</v>
      </c>
      <c r="V96" s="118" t="s">
        <v>422</v>
      </c>
      <c r="W96" s="117">
        <v>347</v>
      </c>
      <c r="X96" s="118" t="s">
        <v>33</v>
      </c>
      <c r="Y96" s="117">
        <v>23</v>
      </c>
      <c r="Z96" s="118" t="s">
        <v>38</v>
      </c>
      <c r="AA96" s="117">
        <v>29</v>
      </c>
      <c r="AB96" s="118" t="s">
        <v>92</v>
      </c>
      <c r="AC96" s="185"/>
      <c r="AD96" s="186"/>
      <c r="AE96" s="138">
        <v>799</v>
      </c>
      <c r="AF96" s="139" t="s">
        <v>422</v>
      </c>
    </row>
    <row r="97" spans="1:32" x14ac:dyDescent="0.2">
      <c r="A97" s="3" t="s">
        <v>343</v>
      </c>
      <c r="B97" s="140" t="s">
        <v>228</v>
      </c>
      <c r="C97" s="117">
        <v>10</v>
      </c>
      <c r="D97" s="118" t="s">
        <v>65</v>
      </c>
      <c r="E97" s="185"/>
      <c r="F97" s="186"/>
      <c r="G97" s="117">
        <v>15</v>
      </c>
      <c r="H97" s="118" t="s">
        <v>130</v>
      </c>
      <c r="I97" s="117">
        <v>18</v>
      </c>
      <c r="J97" s="118" t="s">
        <v>414</v>
      </c>
      <c r="K97" s="117">
        <v>15</v>
      </c>
      <c r="L97" s="118" t="s">
        <v>130</v>
      </c>
      <c r="M97" s="117">
        <v>20</v>
      </c>
      <c r="N97" s="118" t="s">
        <v>382</v>
      </c>
      <c r="O97" s="185"/>
      <c r="P97" s="186"/>
      <c r="Q97" s="117">
        <v>21</v>
      </c>
      <c r="R97" s="118" t="s">
        <v>353</v>
      </c>
      <c r="S97" s="117">
        <v>42</v>
      </c>
      <c r="T97" s="118" t="s">
        <v>282</v>
      </c>
      <c r="U97" s="185"/>
      <c r="V97" s="186"/>
      <c r="W97" s="117">
        <v>135</v>
      </c>
      <c r="X97" s="118" t="s">
        <v>70</v>
      </c>
      <c r="Y97" s="117">
        <v>19</v>
      </c>
      <c r="Z97" s="118" t="s">
        <v>84</v>
      </c>
      <c r="AA97" s="117">
        <v>13</v>
      </c>
      <c r="AB97" s="118" t="s">
        <v>327</v>
      </c>
      <c r="AC97" s="117">
        <v>0</v>
      </c>
      <c r="AD97" s="118" t="s">
        <v>14</v>
      </c>
      <c r="AE97" s="138">
        <v>312</v>
      </c>
      <c r="AF97" s="139" t="s">
        <v>157</v>
      </c>
    </row>
    <row r="98" spans="1:32" x14ac:dyDescent="0.2">
      <c r="A98" s="3" t="s">
        <v>343</v>
      </c>
      <c r="B98" s="140" t="s">
        <v>233</v>
      </c>
      <c r="C98" s="185"/>
      <c r="D98" s="186"/>
      <c r="E98" s="117">
        <v>9</v>
      </c>
      <c r="F98" s="118" t="s">
        <v>391</v>
      </c>
      <c r="G98" s="117">
        <v>241</v>
      </c>
      <c r="H98" s="118" t="s">
        <v>481</v>
      </c>
      <c r="I98" s="117">
        <v>32</v>
      </c>
      <c r="J98" s="118" t="s">
        <v>92</v>
      </c>
      <c r="K98" s="117">
        <v>29</v>
      </c>
      <c r="L98" s="118" t="s">
        <v>65</v>
      </c>
      <c r="M98" s="117">
        <v>23</v>
      </c>
      <c r="N98" s="118" t="s">
        <v>241</v>
      </c>
      <c r="O98" s="117">
        <v>5</v>
      </c>
      <c r="P98" s="118" t="s">
        <v>632</v>
      </c>
      <c r="Q98" s="117">
        <v>31</v>
      </c>
      <c r="R98" s="118" t="s">
        <v>34</v>
      </c>
      <c r="S98" s="117">
        <v>70</v>
      </c>
      <c r="T98" s="118" t="s">
        <v>441</v>
      </c>
      <c r="U98" s="117">
        <v>34</v>
      </c>
      <c r="V98" s="118" t="s">
        <v>135</v>
      </c>
      <c r="W98" s="117">
        <v>346</v>
      </c>
      <c r="X98" s="118" t="s">
        <v>497</v>
      </c>
      <c r="Y98" s="117">
        <v>30</v>
      </c>
      <c r="Z98" s="118" t="s">
        <v>97</v>
      </c>
      <c r="AA98" s="117">
        <v>46</v>
      </c>
      <c r="AB98" s="118" t="s">
        <v>26</v>
      </c>
      <c r="AC98" s="117">
        <v>0</v>
      </c>
      <c r="AD98" s="118" t="s">
        <v>14</v>
      </c>
      <c r="AE98" s="138">
        <v>898</v>
      </c>
      <c r="AF98" s="139" t="s">
        <v>442</v>
      </c>
    </row>
    <row r="99" spans="1:32" x14ac:dyDescent="0.2">
      <c r="A99" s="3" t="s">
        <v>343</v>
      </c>
      <c r="B99" s="140" t="s">
        <v>237</v>
      </c>
      <c r="C99" s="117">
        <v>4</v>
      </c>
      <c r="D99" s="118" t="s">
        <v>554</v>
      </c>
      <c r="E99" s="117">
        <v>13</v>
      </c>
      <c r="F99" s="118" t="s">
        <v>241</v>
      </c>
      <c r="G99" s="117">
        <v>32</v>
      </c>
      <c r="H99" s="118" t="s">
        <v>450</v>
      </c>
      <c r="I99" s="117">
        <v>28</v>
      </c>
      <c r="J99" s="118" t="s">
        <v>633</v>
      </c>
      <c r="K99" s="117">
        <v>33</v>
      </c>
      <c r="L99" s="118" t="s">
        <v>353</v>
      </c>
      <c r="M99" s="117">
        <v>21</v>
      </c>
      <c r="N99" s="118" t="s">
        <v>89</v>
      </c>
      <c r="O99" s="117">
        <v>3</v>
      </c>
      <c r="P99" s="118" t="s">
        <v>632</v>
      </c>
      <c r="Q99" s="117">
        <v>27</v>
      </c>
      <c r="R99" s="118" t="s">
        <v>520</v>
      </c>
      <c r="S99" s="117">
        <v>75</v>
      </c>
      <c r="T99" s="118" t="s">
        <v>424</v>
      </c>
      <c r="U99" s="117">
        <v>23</v>
      </c>
      <c r="V99" s="118" t="s">
        <v>300</v>
      </c>
      <c r="W99" s="117">
        <v>182</v>
      </c>
      <c r="X99" s="118" t="s">
        <v>301</v>
      </c>
      <c r="Y99" s="117">
        <v>16</v>
      </c>
      <c r="Z99" s="118" t="s">
        <v>97</v>
      </c>
      <c r="AA99" s="117">
        <v>35</v>
      </c>
      <c r="AB99" s="118" t="s">
        <v>563</v>
      </c>
      <c r="AC99" s="117">
        <v>0</v>
      </c>
      <c r="AD99" s="118" t="s">
        <v>14</v>
      </c>
      <c r="AE99" s="138">
        <v>492</v>
      </c>
      <c r="AF99" s="139" t="s">
        <v>46</v>
      </c>
    </row>
    <row r="100" spans="1:32" x14ac:dyDescent="0.2">
      <c r="A100" s="3" t="s">
        <v>343</v>
      </c>
      <c r="B100" s="140" t="s">
        <v>242</v>
      </c>
      <c r="C100" s="117">
        <v>11</v>
      </c>
      <c r="D100" s="118" t="s">
        <v>395</v>
      </c>
      <c r="E100" s="117">
        <v>28</v>
      </c>
      <c r="F100" s="118" t="s">
        <v>263</v>
      </c>
      <c r="G100" s="117">
        <v>448</v>
      </c>
      <c r="H100" s="118" t="s">
        <v>465</v>
      </c>
      <c r="I100" s="117">
        <v>20</v>
      </c>
      <c r="J100" s="118" t="s">
        <v>232</v>
      </c>
      <c r="K100" s="117">
        <v>67</v>
      </c>
      <c r="L100" s="118" t="s">
        <v>450</v>
      </c>
      <c r="M100" s="117">
        <v>61</v>
      </c>
      <c r="N100" s="118" t="s">
        <v>317</v>
      </c>
      <c r="O100" s="117">
        <v>4</v>
      </c>
      <c r="P100" s="118" t="s">
        <v>398</v>
      </c>
      <c r="Q100" s="117">
        <v>25</v>
      </c>
      <c r="R100" s="118" t="s">
        <v>46</v>
      </c>
      <c r="S100" s="117">
        <v>33</v>
      </c>
      <c r="T100" s="118" t="s">
        <v>65</v>
      </c>
      <c r="U100" s="117">
        <v>32</v>
      </c>
      <c r="V100" s="118" t="s">
        <v>114</v>
      </c>
      <c r="W100" s="117">
        <v>252</v>
      </c>
      <c r="X100" s="118" t="s">
        <v>488</v>
      </c>
      <c r="Y100" s="117">
        <v>9</v>
      </c>
      <c r="Z100" s="118" t="s">
        <v>509</v>
      </c>
      <c r="AA100" s="117">
        <v>33</v>
      </c>
      <c r="AB100" s="118" t="s">
        <v>65</v>
      </c>
      <c r="AC100" s="185"/>
      <c r="AD100" s="186"/>
      <c r="AE100" s="138">
        <v>1024</v>
      </c>
      <c r="AF100" s="139" t="s">
        <v>472</v>
      </c>
    </row>
    <row r="101" spans="1:32" x14ac:dyDescent="0.2">
      <c r="A101" s="3" t="s">
        <v>343</v>
      </c>
      <c r="B101" s="140" t="s">
        <v>245</v>
      </c>
      <c r="C101" s="117">
        <v>4</v>
      </c>
      <c r="D101" s="118" t="s">
        <v>554</v>
      </c>
      <c r="E101" s="117">
        <v>13</v>
      </c>
      <c r="F101" s="118" t="s">
        <v>263</v>
      </c>
      <c r="G101" s="117">
        <v>8</v>
      </c>
      <c r="H101" s="118" t="s">
        <v>207</v>
      </c>
      <c r="I101" s="117">
        <v>25</v>
      </c>
      <c r="J101" s="118" t="s">
        <v>26</v>
      </c>
      <c r="K101" s="117">
        <v>38</v>
      </c>
      <c r="L101" s="118" t="s">
        <v>441</v>
      </c>
      <c r="M101" s="117">
        <v>27</v>
      </c>
      <c r="N101" s="118" t="s">
        <v>520</v>
      </c>
      <c r="O101" s="185"/>
      <c r="P101" s="186"/>
      <c r="Q101" s="117">
        <v>25</v>
      </c>
      <c r="R101" s="118" t="s">
        <v>26</v>
      </c>
      <c r="S101" s="117">
        <v>109</v>
      </c>
      <c r="T101" s="118" t="s">
        <v>174</v>
      </c>
      <c r="U101" s="117">
        <v>38</v>
      </c>
      <c r="V101" s="118" t="s">
        <v>441</v>
      </c>
      <c r="W101" s="117">
        <v>165</v>
      </c>
      <c r="X101" s="118" t="s">
        <v>195</v>
      </c>
      <c r="Y101" s="117">
        <v>9</v>
      </c>
      <c r="Z101" s="118" t="s">
        <v>462</v>
      </c>
      <c r="AA101" s="117">
        <v>28</v>
      </c>
      <c r="AB101" s="118" t="s">
        <v>633</v>
      </c>
      <c r="AC101" s="117">
        <v>0</v>
      </c>
      <c r="AD101" s="118" t="s">
        <v>14</v>
      </c>
      <c r="AE101" s="138">
        <v>490</v>
      </c>
      <c r="AF101" s="139" t="s">
        <v>46</v>
      </c>
    </row>
    <row r="102" spans="1:32" x14ac:dyDescent="0.2">
      <c r="A102" s="3" t="s">
        <v>343</v>
      </c>
      <c r="B102" s="140" t="s">
        <v>250</v>
      </c>
      <c r="C102" s="117">
        <v>3</v>
      </c>
      <c r="D102" s="118" t="s">
        <v>293</v>
      </c>
      <c r="E102" s="117">
        <v>0</v>
      </c>
      <c r="F102" s="118" t="s">
        <v>14</v>
      </c>
      <c r="G102" s="117">
        <v>88</v>
      </c>
      <c r="H102" s="118" t="s">
        <v>503</v>
      </c>
      <c r="I102" s="117">
        <v>0</v>
      </c>
      <c r="J102" s="118" t="s">
        <v>14</v>
      </c>
      <c r="K102" s="117">
        <v>3</v>
      </c>
      <c r="L102" s="118" t="s">
        <v>293</v>
      </c>
      <c r="M102" s="117">
        <v>4</v>
      </c>
      <c r="N102" s="118" t="s">
        <v>219</v>
      </c>
      <c r="O102" s="117">
        <v>0</v>
      </c>
      <c r="P102" s="118" t="s">
        <v>14</v>
      </c>
      <c r="Q102" s="117">
        <v>22</v>
      </c>
      <c r="R102" s="118" t="s">
        <v>129</v>
      </c>
      <c r="S102" s="117">
        <v>7</v>
      </c>
      <c r="T102" s="118" t="s">
        <v>97</v>
      </c>
      <c r="U102" s="117">
        <v>70</v>
      </c>
      <c r="V102" s="118" t="s">
        <v>512</v>
      </c>
      <c r="W102" s="117">
        <v>8</v>
      </c>
      <c r="X102" s="118" t="s">
        <v>175</v>
      </c>
      <c r="Y102" s="117">
        <v>4</v>
      </c>
      <c r="Z102" s="118" t="s">
        <v>219</v>
      </c>
      <c r="AA102" s="117">
        <v>6</v>
      </c>
      <c r="AB102" s="118" t="s">
        <v>42</v>
      </c>
      <c r="AC102" s="117">
        <v>0</v>
      </c>
      <c r="AD102" s="118" t="s">
        <v>14</v>
      </c>
      <c r="AE102" s="138">
        <v>215</v>
      </c>
      <c r="AF102" s="139" t="s">
        <v>395</v>
      </c>
    </row>
    <row r="103" spans="1:32" x14ac:dyDescent="0.2">
      <c r="A103" s="3" t="s">
        <v>343</v>
      </c>
      <c r="B103" s="140" t="s">
        <v>254</v>
      </c>
      <c r="C103" s="117">
        <v>0</v>
      </c>
      <c r="D103" s="118" t="s">
        <v>14</v>
      </c>
      <c r="E103" s="117">
        <v>0</v>
      </c>
      <c r="F103" s="118" t="s">
        <v>14</v>
      </c>
      <c r="G103" s="185"/>
      <c r="H103" s="186"/>
      <c r="I103" s="117">
        <v>3</v>
      </c>
      <c r="J103" s="118" t="s">
        <v>425</v>
      </c>
      <c r="K103" s="117">
        <v>7</v>
      </c>
      <c r="L103" s="118" t="s">
        <v>363</v>
      </c>
      <c r="M103" s="185"/>
      <c r="N103" s="186"/>
      <c r="O103" s="185"/>
      <c r="P103" s="186"/>
      <c r="Q103" s="117">
        <v>28</v>
      </c>
      <c r="R103" s="118" t="s">
        <v>729</v>
      </c>
      <c r="S103" s="117">
        <v>17</v>
      </c>
      <c r="T103" s="118" t="s">
        <v>375</v>
      </c>
      <c r="U103" s="185"/>
      <c r="V103" s="186"/>
      <c r="W103" s="117">
        <v>20</v>
      </c>
      <c r="X103" s="118" t="s">
        <v>269</v>
      </c>
      <c r="Y103" s="185"/>
      <c r="Z103" s="186"/>
      <c r="AA103" s="117">
        <v>8</v>
      </c>
      <c r="AB103" s="118" t="s">
        <v>458</v>
      </c>
      <c r="AC103" s="117">
        <v>0</v>
      </c>
      <c r="AD103" s="118" t="s">
        <v>14</v>
      </c>
      <c r="AE103" s="138">
        <v>88</v>
      </c>
      <c r="AF103" s="139" t="s">
        <v>398</v>
      </c>
    </row>
    <row r="104" spans="1:32" x14ac:dyDescent="0.2">
      <c r="A104" s="3" t="s">
        <v>343</v>
      </c>
      <c r="B104" s="3" t="s">
        <v>9</v>
      </c>
      <c r="C104" s="117">
        <f>SUBTOTAL(109,C72:C103)</f>
        <v>185</v>
      </c>
      <c r="D104" s="118" t="str">
        <f>CONCATENATE("(",FIXED(_tbl18[Blood / lymphatic]/_tbl18[[#This Row],[Total]]*100,1),")")</f>
        <v>(0.9)</v>
      </c>
      <c r="E104" s="117">
        <f>SUBTOTAL(109,E72:E103)</f>
        <v>271</v>
      </c>
      <c r="F104" s="118" t="str">
        <f>CONCATENATE("(",FIXED(_tbl18[Body wall and cavities]/_tbl18[[#This Row],[Total]]*100,1),")")</f>
        <v>(1.3)</v>
      </c>
      <c r="G104" s="117">
        <f>SUBTOTAL(109,G72:G103)</f>
        <v>5269</v>
      </c>
      <c r="H104" s="118" t="str">
        <f>CONCATENATE("(",FIXED(_tbl18[Cardiovascular]/_tbl18[[#This Row],[Total]]*100,1),")")</f>
        <v>(25.8)</v>
      </c>
      <c r="I104" s="117">
        <f>SUBTOTAL(109,I72:I103)</f>
        <v>672</v>
      </c>
      <c r="J104" s="118" t="str">
        <f>CONCATENATE("(",FIXED(_tbl18[Endocrine / metabolic]/_tbl18[[#This Row],[Total]]*100,1),")")</f>
        <v>(3.3)</v>
      </c>
      <c r="K104" s="117">
        <f>SUBTOTAL(109,K72:K103)</f>
        <v>1202</v>
      </c>
      <c r="L104" s="118" t="str">
        <f>CONCATENATE("(",FIXED(_tbl18[Gastrointestinal]/_tbl18[[#This Row],[Total]]*100,1),")")</f>
        <v>(5.9)</v>
      </c>
      <c r="M104" s="117">
        <f>SUBTOTAL(109,M72:M103)</f>
        <v>1025</v>
      </c>
      <c r="N104" s="118" t="str">
        <f>CONCATENATE("(",FIXED(_tbl18[Infection]/_tbl18[[#This Row],[Total]]*100,1),")")</f>
        <v>(5.0)</v>
      </c>
      <c r="O104" s="117">
        <f>SUBTOTAL(109,O72:O103)</f>
        <v>47</v>
      </c>
      <c r="P104" s="118" t="str">
        <f>CONCATENATE("(",FIXED(_tbl18[Multisystem]/_tbl18[[#This Row],[Total]]*100,1),")")</f>
        <v>(0.2)</v>
      </c>
      <c r="Q104" s="117">
        <f>SUBTOTAL(109,Q72:Q103)</f>
        <v>920</v>
      </c>
      <c r="R104" s="118" t="str">
        <f>CONCATENATE("(",FIXED(_tbl18[Musculoskeletal]/_tbl18[[#This Row],[Total]]*100,1),")")</f>
        <v>(4.5)</v>
      </c>
      <c r="S104" s="117">
        <f>SUBTOTAL(109,S72:S103)</f>
        <v>2382</v>
      </c>
      <c r="T104" s="118" t="str">
        <f>CONCATENATE("(",FIXED(_tbl18[Neurological]/_tbl18[[#This Row],[Total]]*100,1),")")</f>
        <v>(11.7)</v>
      </c>
      <c r="U104" s="117">
        <f>SUBTOTAL(109,U72:U103)</f>
        <v>799</v>
      </c>
      <c r="V104" s="118" t="str">
        <f>CONCATENATE("(",FIXED(_tbl18[Oncology]/_tbl18[[#This Row],[Total]]*100,1),")")</f>
        <v>(3.9)</v>
      </c>
      <c r="W104" s="117">
        <f>SUBTOTAL(109,W72:W103)</f>
        <v>6155</v>
      </c>
      <c r="X104" s="118" t="str">
        <f>CONCATENATE("(",FIXED(_tbl18[Respiratory]/_tbl18[[#This Row],[Total]]*100,1),")")</f>
        <v>(30.2)</v>
      </c>
      <c r="Y104" s="117">
        <f>SUBTOTAL(109,Y72:Y103)</f>
        <v>417</v>
      </c>
      <c r="Z104" s="118" t="str">
        <f>CONCATENATE("(",FIXED(_tbl18[Trauma]/_tbl18[[#This Row],[Total]]*100,1),")")</f>
        <v>(2.0)</v>
      </c>
      <c r="AA104" s="117">
        <f>SUBTOTAL(109,AA72:AA103)</f>
        <v>904</v>
      </c>
      <c r="AB104" s="118" t="str">
        <f>CONCATENATE("(",FIXED(_tbl18[Other]/_tbl18[[#This Row],[Total]]*100,1),")")</f>
        <v>(4.4)</v>
      </c>
      <c r="AC104" s="117">
        <f>SUBTOTAL(109,AC72:AC103)</f>
        <v>72</v>
      </c>
      <c r="AD104" s="118" t="str">
        <f>CONCATENATE("(",FIXED(_tbl18[Unknown]/_tbl18[[#This Row],[Total]]*100,1),")")</f>
        <v>(0.4)</v>
      </c>
      <c r="AE104" s="117">
        <f>SUBTOTAL(109,AE72:AE103)</f>
        <v>20383</v>
      </c>
      <c r="AF104" s="118" t="str">
        <f>CONCATENATE("(",FIXED(_tbl18[Total]/$AE$105*100,1),")")</f>
        <v>(33.7)</v>
      </c>
    </row>
    <row r="105" spans="1:32" x14ac:dyDescent="0.2">
      <c r="A105" s="3" t="s">
        <v>402</v>
      </c>
      <c r="B105" s="3" t="s">
        <v>9</v>
      </c>
      <c r="C105" s="105">
        <f>SUBTOTAL(109,C6:C37,C39:C70,C72:C103)</f>
        <v>602</v>
      </c>
      <c r="D105" s="118" t="str">
        <f>CONCATENATE("(",FIXED(_tbl18[Blood / lymphatic]/_tbl18[[#This Row],[Total]]*100,1),")")</f>
        <v>(1.0)</v>
      </c>
      <c r="E105" s="105">
        <f>SUBTOTAL(109,E6:E37,E39:E70,E72:E103)</f>
        <v>902</v>
      </c>
      <c r="F105" s="118" t="str">
        <f>CONCATENATE("(",FIXED(_tbl18[Body wall and cavities]/_tbl18[[#This Row],[Total]]*100,1),")")</f>
        <v>(1.5)</v>
      </c>
      <c r="G105" s="105">
        <f>SUBTOTAL(109,G6:G37,G39:G70,G72:G103)</f>
        <v>16220</v>
      </c>
      <c r="H105" s="118" t="str">
        <f>CONCATENATE("(",FIXED(_tbl18[Cardiovascular]/_tbl18[[#This Row],[Total]]*100,1),")")</f>
        <v>(26.8)</v>
      </c>
      <c r="I105" s="105">
        <f>SUBTOTAL(109,I6:I37,I39:I70,I72:I103)</f>
        <v>1842</v>
      </c>
      <c r="J105" s="118" t="str">
        <f>CONCATENATE("(",FIXED(_tbl18[Endocrine / metabolic]/_tbl18[[#This Row],[Total]]*100,1),")")</f>
        <v>(3.0)</v>
      </c>
      <c r="K105" s="105">
        <f>SUBTOTAL(109,K6:K37,K39:K70,K72:K103)</f>
        <v>3592</v>
      </c>
      <c r="L105" s="118" t="str">
        <f>CONCATENATE("(",FIXED(_tbl18[Gastrointestinal]/_tbl18[[#This Row],[Total]]*100,1),")")</f>
        <v>(5.9)</v>
      </c>
      <c r="M105" s="105">
        <f>SUBTOTAL(109,M6:M37,M39:M70,M72:M103)</f>
        <v>3143</v>
      </c>
      <c r="N105" s="118" t="str">
        <f>CONCATENATE("(",FIXED(_tbl18[Infection]/_tbl18[[#This Row],[Total]]*100,1),")")</f>
        <v>(5.2)</v>
      </c>
      <c r="O105" s="105">
        <f>SUBTOTAL(109,O6:O37,O39:O70,O72:O103)</f>
        <v>122</v>
      </c>
      <c r="P105" s="118" t="str">
        <f>CONCATENATE("(",FIXED(_tbl18[Multisystem]/_tbl18[[#This Row],[Total]]*100,1),")")</f>
        <v>(0.2)</v>
      </c>
      <c r="Q105" s="105">
        <f>SUBTOTAL(109,Q6:Q37,Q39:Q70,Q72:Q103)</f>
        <v>2720</v>
      </c>
      <c r="R105" s="118" t="str">
        <f>CONCATENATE("(",FIXED(_tbl18[Musculoskeletal]/_tbl18[[#This Row],[Total]]*100,1),")")</f>
        <v>(4.5)</v>
      </c>
      <c r="S105" s="105">
        <f>SUBTOTAL(109,S6:S37,S39:S70,S72:S103)</f>
        <v>6737</v>
      </c>
      <c r="T105" s="118" t="str">
        <f>CONCATENATE("(",FIXED(_tbl18[Neurological]/_tbl18[[#This Row],[Total]]*100,1),")")</f>
        <v>(11.1)</v>
      </c>
      <c r="U105" s="105">
        <f>SUBTOTAL(109,U6:U37,U39:U70,U72:U103)</f>
        <v>2567</v>
      </c>
      <c r="V105" s="118" t="str">
        <f>CONCATENATE("(",FIXED(_tbl18[Oncology]/_tbl18[[#This Row],[Total]]*100,1),")")</f>
        <v>(4.2)</v>
      </c>
      <c r="W105" s="105">
        <f>SUBTOTAL(109,W6:W37,W39:W70,W72:W103)</f>
        <v>17945</v>
      </c>
      <c r="X105" s="118" t="str">
        <f>CONCATENATE("(",FIXED(_tbl18[Respiratory]/_tbl18[[#This Row],[Total]]*100,1),")")</f>
        <v>(29.7)</v>
      </c>
      <c r="Y105" s="105">
        <f>SUBTOTAL(109,Y6:Y37,Y39:Y70,Y72:Y103)</f>
        <v>1220</v>
      </c>
      <c r="Z105" s="118" t="str">
        <f>CONCATENATE("(",FIXED(_tbl18[Trauma]/_tbl18[[#This Row],[Total]]*100,1),")")</f>
        <v>(2.0)</v>
      </c>
      <c r="AA105" s="105">
        <f>SUBTOTAL(109,AA6:AA37,AA39:AA70,AA72:AA103)</f>
        <v>2566</v>
      </c>
      <c r="AB105" s="118" t="str">
        <f>CONCATENATE("(",FIXED(_tbl18[Other]/_tbl18[[#This Row],[Total]]*100,1),")")</f>
        <v>(4.2)</v>
      </c>
      <c r="AC105" s="105">
        <f>SUBTOTAL(109,AC6:AC37,AC39:AC70,AC72:AC103)</f>
        <v>78</v>
      </c>
      <c r="AD105" s="118" t="str">
        <f>CONCATENATE("(",FIXED(_tbl18[Unknown]/_tbl18[[#This Row],[Total]]*100,1),")")</f>
        <v>(0.1)</v>
      </c>
      <c r="AE105" s="105">
        <f>SUBTOTAL(109,AE6:AE37,AE39:AE70,AE72:AE103)</f>
        <v>60424</v>
      </c>
      <c r="AF105" s="95" t="s">
        <v>71</v>
      </c>
    </row>
    <row r="107" spans="1:32" x14ac:dyDescent="0.2">
      <c r="A107" s="61" t="s">
        <v>949</v>
      </c>
    </row>
    <row r="108" spans="1:32" x14ac:dyDescent="0.2">
      <c r="A108" s="163" t="s">
        <v>1109</v>
      </c>
    </row>
    <row r="109" spans="1:32" x14ac:dyDescent="0.2">
      <c r="A109" s="84" t="s">
        <v>1020</v>
      </c>
    </row>
    <row r="110" spans="1:32" x14ac:dyDescent="0.2">
      <c r="A110" s="227" t="s">
        <v>1139</v>
      </c>
      <c r="B110" s="227"/>
      <c r="C110" s="227"/>
      <c r="D110" s="227"/>
      <c r="E110" s="227"/>
      <c r="F110" s="227"/>
      <c r="G110" s="227"/>
      <c r="H110" s="227"/>
      <c r="I110" s="227"/>
      <c r="J110" s="227"/>
      <c r="K110" s="227"/>
    </row>
  </sheetData>
  <mergeCells count="6">
    <mergeCell ref="A110:K110"/>
    <mergeCell ref="A1:AE1"/>
    <mergeCell ref="V4:AF4"/>
    <mergeCell ref="A2:H2"/>
    <mergeCell ref="A3:H3"/>
    <mergeCell ref="A4:H4"/>
  </mergeCells>
  <conditionalFormatting sqref="A72:A105 O105 AC105">
    <cfRule type="expression" dxfId="712" priority="53">
      <formula>IF(OR($B71="Organisation",$B72="Total",$B71="Total"),0,1)</formula>
    </cfRule>
  </conditionalFormatting>
  <conditionalFormatting sqref="A6:B38">
    <cfRule type="expression" dxfId="711" priority="60">
      <formula>IF($B6="Total",1,0)</formula>
    </cfRule>
  </conditionalFormatting>
  <conditionalFormatting sqref="A6:A38">
    <cfRule type="expression" dxfId="710" priority="59">
      <formula>IF(OR($B5="Organisation",$B6="Total",$B5="Total"),0,1)</formula>
    </cfRule>
  </conditionalFormatting>
  <conditionalFormatting sqref="A39:B71">
    <cfRule type="expression" dxfId="709" priority="56">
      <formula>IF($B39="Total",1,0)</formula>
    </cfRule>
  </conditionalFormatting>
  <conditionalFormatting sqref="A39:A71">
    <cfRule type="expression" dxfId="708" priority="55">
      <formula>IF(OR($B38="Organisation",$B39="Total",$B38="Total"),0,1)</formula>
    </cfRule>
  </conditionalFormatting>
  <conditionalFormatting sqref="A72:B104 AE105:AF105 AC105 AA105 Y105 W105 U105 S105 Q105 O105 M105 K105 I105 G105 E105 A105:C105">
    <cfRule type="expression" dxfId="707" priority="54">
      <formula>IF($B72="Total",1,0)</formula>
    </cfRule>
  </conditionalFormatting>
  <conditionalFormatting sqref="D6 D20 D34 D48 D62 D76 D90 C7:D19 C21:D33 C35:D47 C49:D61 C77:D89 C91:D103 C63:D75">
    <cfRule type="expression" dxfId="706" priority="52">
      <formula>IF($B6="Total",1,0)</formula>
    </cfRule>
  </conditionalFormatting>
  <conditionalFormatting sqref="C6 C20 C34 C48 C62 C76 C90">
    <cfRule type="expression" dxfId="705" priority="51">
      <formula>IF($B6="Total",1,0)</formula>
    </cfRule>
  </conditionalFormatting>
  <conditionalFormatting sqref="F6 H6 J6 L6 N6 P6 R6 T6 V6 X6 Z6 AB6 AD6 AF6 F20 H20 J20 L20 N20 P20 R20 T20 V20 X20 Z20 AB20 AD20 AF20 F34 H34 J34 L34 N34 P34 R34 T34 V34 X34 Z34 AB34 AD34 AF34 F48 H48 J48 L48 N48 P48 R48 T48 V48 X48 Z48 AB48 AD48 AF48 F62 H62 J62 L62 N62 P62 R62 T62 V62 X62 Z62 AB62 AD62 AF62 F76 H76 J76 L76 N76 P76 R76 T76 V76 X76 Z76 AB76 AD76 AF76 F90 H90 J90 L90 N90 P90 R90 T90 V90 X90 Z90 AB90 AD90 AF90 E7:AF19 E21:AF33 E35:AF37 E49:AF61 E63:AF70 E77:AF89 E91:AF103 E39:AF47 E72:AF75">
    <cfRule type="expression" dxfId="704" priority="50">
      <formula>IF($B6="Total",1,0)</formula>
    </cfRule>
  </conditionalFormatting>
  <conditionalFormatting sqref="E6 G6 I6 K6 M6 O6 Q6 S6 U6 W6 Y6 AA6 AC6 AE6 E20 G20 I20 K20 M20 O20 Q20 S20 U20 W20 Y20 AA20 AC20 AE20 E34 G34 I34 K34 M34 O34 Q34 S34 U34 W34 Y34 AA34 AC34 AE34 E48 G48 I48 K48 M48 O48 Q48 S48 U48 W48 Y48 AA48 AC48 AE48 E62 G62 I62 K62 M62 O62 Q62 S62 U62 W62 Y62 AA62 AC62 AE62 E76 G76 I76 K76 M76 O76 Q76 S76 U76 W76 Y76 AA76 AC76 AE76 E90 G90 I90 K90 M90 O90 Q90 S90 U90 W90 Y90 AA90 AC90 AE90">
    <cfRule type="expression" dxfId="703" priority="49">
      <formula>IF($B6="Total",1,0)</formula>
    </cfRule>
  </conditionalFormatting>
  <conditionalFormatting sqref="F38">
    <cfRule type="expression" dxfId="702" priority="47">
      <formula>IF($B38="Total",1,0)</formula>
    </cfRule>
  </conditionalFormatting>
  <conditionalFormatting sqref="C104">
    <cfRule type="expression" dxfId="701" priority="46">
      <formula>IF($B104="Total",1,0)</formula>
    </cfRule>
  </conditionalFormatting>
  <conditionalFormatting sqref="E104">
    <cfRule type="expression" dxfId="700" priority="45">
      <formula>IF($B104="Total",1,0)</formula>
    </cfRule>
  </conditionalFormatting>
  <conditionalFormatting sqref="E71">
    <cfRule type="expression" dxfId="699" priority="44">
      <formula>IF($B71="Total",1,0)</formula>
    </cfRule>
  </conditionalFormatting>
  <conditionalFormatting sqref="E38">
    <cfRule type="expression" dxfId="698" priority="43">
      <formula>IF($B38="Total",1,0)</formula>
    </cfRule>
  </conditionalFormatting>
  <conditionalFormatting sqref="G38">
    <cfRule type="expression" dxfId="697" priority="42">
      <formula>IF($B38="Total",1,0)</formula>
    </cfRule>
  </conditionalFormatting>
  <conditionalFormatting sqref="Q38 O38 O71 Q104 O104 K104 M104 K71 M71 M38 K38 I38 I71 I104 G104 G71 Q71">
    <cfRule type="expression" dxfId="696" priority="40">
      <formula>IF($B38="Total",1,0)</formula>
    </cfRule>
  </conditionalFormatting>
  <conditionalFormatting sqref="AE104 AC104 AA104 Y104 W104 U104 S104 S71 U71 W71 Y71 AA71 AC71 AE71 AE38 AC38 AA38 Y38 W38 U38 S38">
    <cfRule type="expression" dxfId="695" priority="39">
      <formula>IF($B38="Total",1,0)</formula>
    </cfRule>
  </conditionalFormatting>
  <conditionalFormatting sqref="H38">
    <cfRule type="expression" dxfId="694" priority="37">
      <formula>IF($B38="Total",1,0)</formula>
    </cfRule>
  </conditionalFormatting>
  <conditionalFormatting sqref="J38">
    <cfRule type="expression" dxfId="693" priority="36">
      <formula>IF($B38="Total",1,0)</formula>
    </cfRule>
  </conditionalFormatting>
  <conditionalFormatting sqref="L38">
    <cfRule type="expression" dxfId="692" priority="35">
      <formula>IF($B38="Total",1,0)</formula>
    </cfRule>
  </conditionalFormatting>
  <conditionalFormatting sqref="N38">
    <cfRule type="expression" dxfId="691" priority="34">
      <formula>IF($B38="Total",1,0)</formula>
    </cfRule>
  </conditionalFormatting>
  <conditionalFormatting sqref="P38">
    <cfRule type="expression" dxfId="690" priority="33">
      <formula>IF($B38="Total",1,0)</formula>
    </cfRule>
  </conditionalFormatting>
  <conditionalFormatting sqref="R38">
    <cfRule type="expression" dxfId="689" priority="32">
      <formula>IF($B38="Total",1,0)</formula>
    </cfRule>
  </conditionalFormatting>
  <conditionalFormatting sqref="T38">
    <cfRule type="expression" dxfId="688" priority="31">
      <formula>IF($B38="Total",1,0)</formula>
    </cfRule>
  </conditionalFormatting>
  <conditionalFormatting sqref="V38">
    <cfRule type="expression" dxfId="687" priority="30">
      <formula>IF($B38="Total",1,0)</formula>
    </cfRule>
  </conditionalFormatting>
  <conditionalFormatting sqref="X38">
    <cfRule type="expression" dxfId="686" priority="29">
      <formula>IF($B38="Total",1,0)</formula>
    </cfRule>
  </conditionalFormatting>
  <conditionalFormatting sqref="Z38">
    <cfRule type="expression" dxfId="685" priority="28">
      <formula>IF($B38="Total",1,0)</formula>
    </cfRule>
  </conditionalFormatting>
  <conditionalFormatting sqref="AB38">
    <cfRule type="expression" dxfId="684" priority="27">
      <formula>IF($B38="Total",1,0)</formula>
    </cfRule>
  </conditionalFormatting>
  <conditionalFormatting sqref="AD38">
    <cfRule type="expression" dxfId="683" priority="26">
      <formula>IF($B38="Total",1,0)</formula>
    </cfRule>
  </conditionalFormatting>
  <conditionalFormatting sqref="AF38">
    <cfRule type="expression" dxfId="682" priority="25">
      <formula>IF($B38="Total",1,0)</formula>
    </cfRule>
  </conditionalFormatting>
  <conditionalFormatting sqref="AF71">
    <cfRule type="expression" dxfId="681" priority="24">
      <formula>IF($B71="Total",1,0)</formula>
    </cfRule>
  </conditionalFormatting>
  <conditionalFormatting sqref="AF104">
    <cfRule type="expression" dxfId="680" priority="23">
      <formula>IF($B104="Total",1,0)</formula>
    </cfRule>
  </conditionalFormatting>
  <conditionalFormatting sqref="AD104 AD71">
    <cfRule type="expression" dxfId="679" priority="22">
      <formula>IF($B71="Total",1,0)</formula>
    </cfRule>
  </conditionalFormatting>
  <conditionalFormatting sqref="AB71">
    <cfRule type="expression" dxfId="678" priority="21">
      <formula>IF($B71="Total",1,0)</formula>
    </cfRule>
  </conditionalFormatting>
  <conditionalFormatting sqref="AB104">
    <cfRule type="expression" dxfId="677" priority="20">
      <formula>IF($B104="Total",1,0)</formula>
    </cfRule>
  </conditionalFormatting>
  <conditionalFormatting sqref="Z71">
    <cfRule type="expression" dxfId="676" priority="19">
      <formula>IF($B71="Total",1,0)</formula>
    </cfRule>
  </conditionalFormatting>
  <conditionalFormatting sqref="Z104">
    <cfRule type="expression" dxfId="675" priority="18">
      <formula>IF($B104="Total",1,0)</formula>
    </cfRule>
  </conditionalFormatting>
  <conditionalFormatting sqref="X71">
    <cfRule type="expression" dxfId="674" priority="17">
      <formula>IF($B71="Total",1,0)</formula>
    </cfRule>
  </conditionalFormatting>
  <conditionalFormatting sqref="X104">
    <cfRule type="expression" dxfId="673" priority="16">
      <formula>IF($B104="Total",1,0)</formula>
    </cfRule>
  </conditionalFormatting>
  <conditionalFormatting sqref="X105">
    <cfRule type="expression" dxfId="672" priority="15">
      <formula>IF($B105="Total",1,0)</formula>
    </cfRule>
  </conditionalFormatting>
  <conditionalFormatting sqref="Z105">
    <cfRule type="expression" dxfId="671" priority="14">
      <formula>IF($B105="Total",1,0)</formula>
    </cfRule>
  </conditionalFormatting>
  <conditionalFormatting sqref="AB105">
    <cfRule type="expression" dxfId="670" priority="13">
      <formula>IF($B105="Total",1,0)</formula>
    </cfRule>
  </conditionalFormatting>
  <conditionalFormatting sqref="AD105">
    <cfRule type="expression" dxfId="669" priority="12">
      <formula>IF($B105="Total",1,0)</formula>
    </cfRule>
  </conditionalFormatting>
  <conditionalFormatting sqref="D104:D105">
    <cfRule type="expression" dxfId="668" priority="11">
      <formula>IF($B104="Total",1,0)</formula>
    </cfRule>
  </conditionalFormatting>
  <conditionalFormatting sqref="F104:F105 F71">
    <cfRule type="expression" dxfId="667" priority="10">
      <formula>IF($B71="Total",1,0)</formula>
    </cfRule>
  </conditionalFormatting>
  <conditionalFormatting sqref="H104:H105 H71">
    <cfRule type="expression" dxfId="666" priority="9">
      <formula>IF($B71="Total",1,0)</formula>
    </cfRule>
  </conditionalFormatting>
  <conditionalFormatting sqref="J104:J105 J71">
    <cfRule type="expression" dxfId="665" priority="8">
      <formula>IF($B71="Total",1,0)</formula>
    </cfRule>
  </conditionalFormatting>
  <conditionalFormatting sqref="L104:L105 L71">
    <cfRule type="expression" dxfId="664" priority="7">
      <formula>IF($B71="Total",1,0)</formula>
    </cfRule>
  </conditionalFormatting>
  <conditionalFormatting sqref="N104:N105 N71">
    <cfRule type="expression" dxfId="663" priority="6">
      <formula>IF($B71="Total",1,0)</formula>
    </cfRule>
  </conditionalFormatting>
  <conditionalFormatting sqref="P104:P105 P71">
    <cfRule type="expression" dxfId="662" priority="5">
      <formula>IF($B71="Total",1,0)</formula>
    </cfRule>
  </conditionalFormatting>
  <conditionalFormatting sqref="R71 R104:R105">
    <cfRule type="expression" dxfId="661" priority="4">
      <formula>IF($B71="Total",1,0)</formula>
    </cfRule>
  </conditionalFormatting>
  <conditionalFormatting sqref="T104:T105 T71">
    <cfRule type="expression" dxfId="660" priority="3">
      <formula>IF($B71="Total",1,0)</formula>
    </cfRule>
  </conditionalFormatting>
  <conditionalFormatting sqref="V104:V105 V71">
    <cfRule type="expression" dxfId="659" priority="2">
      <formula>IF($B71="Total",1,0)</formula>
    </cfRule>
  </conditionalFormatting>
  <pageMargins left="0.7" right="0.7" top="0.75" bottom="0.75" header="0.3" footer="0.3"/>
  <pageSetup paperSize="9" scale="25"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F111"/>
  <sheetViews>
    <sheetView showGridLines="0" showRowColHeaders="0" zoomScale="85" zoomScaleNormal="85" workbookViewId="0">
      <selection sqref="A1:AE1"/>
    </sheetView>
  </sheetViews>
  <sheetFormatPr defaultColWidth="8.7109375" defaultRowHeight="12.75" x14ac:dyDescent="0.2"/>
  <cols>
    <col min="1" max="1" width="9.28515625" style="2" customWidth="1"/>
    <col min="2" max="23" width="16.85546875" style="2" customWidth="1"/>
    <col min="24" max="24" width="19.140625" style="2" customWidth="1"/>
    <col min="25" max="25" width="12" style="2" customWidth="1"/>
    <col min="26" max="26" width="15.42578125" style="2" customWidth="1"/>
    <col min="27" max="27" width="10.5703125" style="2" customWidth="1"/>
    <col min="28" max="28" width="14" style="2" customWidth="1"/>
    <col min="29" max="29" width="13.85546875" style="2" customWidth="1"/>
    <col min="30" max="30" width="17.28515625" style="2" customWidth="1"/>
    <col min="31" max="31" width="10" style="2" customWidth="1"/>
    <col min="32" max="32" width="13.42578125" style="2" customWidth="1"/>
    <col min="33" max="16384" width="8.7109375" style="2"/>
  </cols>
  <sheetData>
    <row r="1" spans="1:32" ht="18" x14ac:dyDescent="0.2">
      <c r="A1" s="216" t="s">
        <v>1022</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row>
    <row r="2" spans="1:32" ht="32.25" customHeight="1" x14ac:dyDescent="0.2">
      <c r="A2" s="251" t="s">
        <v>1097</v>
      </c>
      <c r="B2" s="251"/>
      <c r="C2" s="251"/>
      <c r="D2" s="251"/>
      <c r="E2" s="251"/>
      <c r="F2" s="251"/>
      <c r="G2" s="251"/>
      <c r="H2" s="251"/>
      <c r="I2" s="251"/>
      <c r="J2" s="251"/>
      <c r="K2" s="85"/>
      <c r="L2" s="85"/>
      <c r="M2" s="85"/>
      <c r="N2" s="85"/>
      <c r="O2" s="85"/>
      <c r="P2" s="86"/>
      <c r="Q2" s="87"/>
      <c r="R2" s="86"/>
      <c r="S2" s="87"/>
      <c r="T2" s="86"/>
      <c r="U2" s="87"/>
      <c r="V2" s="86"/>
      <c r="W2" s="87"/>
      <c r="X2" s="86"/>
      <c r="Y2" s="87"/>
      <c r="Z2" s="86"/>
      <c r="AA2" s="87"/>
      <c r="AB2" s="86"/>
      <c r="AC2" s="88"/>
      <c r="AD2" s="89"/>
      <c r="AE2" s="88"/>
    </row>
    <row r="3" spans="1:32" ht="28.5" customHeight="1" x14ac:dyDescent="0.2">
      <c r="A3" s="217" t="s">
        <v>1098</v>
      </c>
      <c r="B3" s="217"/>
      <c r="C3" s="217"/>
      <c r="D3" s="217"/>
      <c r="E3" s="217"/>
      <c r="F3" s="217"/>
      <c r="G3" s="217"/>
      <c r="H3" s="217"/>
      <c r="I3" s="217"/>
      <c r="J3" s="217"/>
      <c r="K3" s="131"/>
      <c r="L3" s="131"/>
      <c r="M3" s="131"/>
      <c r="N3" s="131"/>
      <c r="O3" s="131"/>
      <c r="P3" s="131"/>
      <c r="Q3" s="131"/>
      <c r="R3" s="131"/>
      <c r="S3" s="131"/>
      <c r="T3" s="131"/>
      <c r="U3" s="131"/>
      <c r="V3" s="131"/>
      <c r="W3" s="131"/>
      <c r="X3" s="131"/>
      <c r="Y3" s="131"/>
      <c r="Z3" s="131"/>
      <c r="AA3" s="131"/>
      <c r="AB3" s="131"/>
      <c r="AC3" s="88"/>
      <c r="AD3" s="89"/>
      <c r="AE3" s="88"/>
    </row>
    <row r="4" spans="1:32" ht="33" customHeight="1" x14ac:dyDescent="0.3">
      <c r="A4" s="251" t="s">
        <v>1021</v>
      </c>
      <c r="B4" s="251"/>
      <c r="C4" s="251"/>
      <c r="D4" s="251"/>
      <c r="E4" s="251"/>
      <c r="F4" s="251"/>
      <c r="G4" s="251"/>
      <c r="H4" s="251"/>
      <c r="I4" s="251"/>
      <c r="J4" s="251"/>
      <c r="K4" s="90"/>
      <c r="L4" s="90"/>
      <c r="M4" s="90"/>
      <c r="N4" s="90"/>
      <c r="O4" s="90"/>
      <c r="P4" s="90"/>
      <c r="Q4" s="90"/>
      <c r="R4" s="90"/>
      <c r="S4" s="90"/>
      <c r="T4" s="90"/>
      <c r="U4" s="90"/>
      <c r="V4" s="90"/>
      <c r="W4" s="90"/>
      <c r="X4" s="90"/>
      <c r="Y4" s="90"/>
      <c r="Z4" s="90"/>
      <c r="AA4" s="90"/>
      <c r="AB4" s="90"/>
      <c r="AC4" s="88"/>
      <c r="AD4" s="89"/>
      <c r="AE4" s="88"/>
      <c r="AF4" s="91"/>
    </row>
    <row r="5" spans="1:32" ht="25.5" x14ac:dyDescent="0.2">
      <c r="A5" s="77" t="s">
        <v>98</v>
      </c>
      <c r="B5" s="77" t="s">
        <v>99</v>
      </c>
      <c r="C5" s="77" t="s">
        <v>599</v>
      </c>
      <c r="D5" s="77" t="s">
        <v>600</v>
      </c>
      <c r="E5" s="77" t="s">
        <v>601</v>
      </c>
      <c r="F5" s="77" t="s">
        <v>602</v>
      </c>
      <c r="G5" s="77" t="s">
        <v>603</v>
      </c>
      <c r="H5" s="77" t="s">
        <v>604</v>
      </c>
      <c r="I5" s="77" t="s">
        <v>605</v>
      </c>
      <c r="J5" s="77" t="s">
        <v>606</v>
      </c>
      <c r="K5" s="77" t="s">
        <v>607</v>
      </c>
      <c r="L5" s="77" t="s">
        <v>608</v>
      </c>
      <c r="M5" s="77" t="s">
        <v>609</v>
      </c>
      <c r="N5" s="77" t="s">
        <v>610</v>
      </c>
      <c r="O5" s="77" t="s">
        <v>611</v>
      </c>
      <c r="P5" s="77" t="s">
        <v>612</v>
      </c>
      <c r="Q5" s="77" t="s">
        <v>613</v>
      </c>
      <c r="R5" s="77" t="s">
        <v>614</v>
      </c>
      <c r="S5" s="77" t="s">
        <v>615</v>
      </c>
      <c r="T5" s="77" t="s">
        <v>616</v>
      </c>
      <c r="U5" s="77" t="s">
        <v>617</v>
      </c>
      <c r="V5" s="77" t="s">
        <v>618</v>
      </c>
      <c r="W5" s="77" t="s">
        <v>619</v>
      </c>
      <c r="X5" s="77" t="s">
        <v>620</v>
      </c>
      <c r="Y5" s="77" t="s">
        <v>621</v>
      </c>
      <c r="Z5" s="77" t="s">
        <v>622</v>
      </c>
      <c r="AA5" s="77" t="s">
        <v>623</v>
      </c>
      <c r="AB5" s="77" t="s">
        <v>624</v>
      </c>
      <c r="AC5" s="77" t="s">
        <v>7</v>
      </c>
      <c r="AD5" s="77" t="s">
        <v>8</v>
      </c>
      <c r="AE5" s="77" t="s">
        <v>9</v>
      </c>
      <c r="AF5" s="78" t="s">
        <v>10</v>
      </c>
    </row>
    <row r="6" spans="1:32" x14ac:dyDescent="0.2">
      <c r="A6" s="3" t="s">
        <v>108</v>
      </c>
      <c r="B6" s="140" t="s">
        <v>109</v>
      </c>
      <c r="C6" s="185"/>
      <c r="D6" s="186"/>
      <c r="E6" s="117">
        <v>9</v>
      </c>
      <c r="F6" s="118" t="s">
        <v>414</v>
      </c>
      <c r="G6" s="117">
        <v>3</v>
      </c>
      <c r="H6" s="118" t="s">
        <v>219</v>
      </c>
      <c r="I6" s="185"/>
      <c r="J6" s="186"/>
      <c r="K6" s="117">
        <v>13</v>
      </c>
      <c r="L6" s="118" t="s">
        <v>285</v>
      </c>
      <c r="M6" s="185"/>
      <c r="N6" s="186"/>
      <c r="O6" s="117">
        <v>3</v>
      </c>
      <c r="P6" s="118" t="s">
        <v>219</v>
      </c>
      <c r="Q6" s="117">
        <v>33</v>
      </c>
      <c r="R6" s="118" t="s">
        <v>311</v>
      </c>
      <c r="S6" s="117">
        <v>13</v>
      </c>
      <c r="T6" s="118" t="s">
        <v>285</v>
      </c>
      <c r="U6" s="117">
        <v>27</v>
      </c>
      <c r="V6" s="118" t="s">
        <v>388</v>
      </c>
      <c r="W6" s="117">
        <v>34</v>
      </c>
      <c r="X6" s="118" t="s">
        <v>468</v>
      </c>
      <c r="Y6" s="185"/>
      <c r="Z6" s="186"/>
      <c r="AA6" s="117">
        <v>16</v>
      </c>
      <c r="AB6" s="118" t="s">
        <v>255</v>
      </c>
      <c r="AC6" s="117">
        <v>0</v>
      </c>
      <c r="AD6" s="118" t="s">
        <v>14</v>
      </c>
      <c r="AE6" s="138">
        <v>156</v>
      </c>
      <c r="AF6" s="148" t="s">
        <v>427</v>
      </c>
    </row>
    <row r="7" spans="1:32" x14ac:dyDescent="0.2">
      <c r="A7" s="3" t="s">
        <v>108</v>
      </c>
      <c r="B7" s="140" t="s">
        <v>115</v>
      </c>
      <c r="C7" s="185"/>
      <c r="D7" s="186"/>
      <c r="E7" s="185"/>
      <c r="F7" s="186"/>
      <c r="G7" s="117">
        <v>5</v>
      </c>
      <c r="H7" s="118" t="s">
        <v>65</v>
      </c>
      <c r="I7" s="185"/>
      <c r="J7" s="186"/>
      <c r="K7" s="117">
        <v>8</v>
      </c>
      <c r="L7" s="118" t="s">
        <v>626</v>
      </c>
      <c r="M7" s="117">
        <v>3</v>
      </c>
      <c r="N7" s="118" t="s">
        <v>219</v>
      </c>
      <c r="O7" s="185"/>
      <c r="P7" s="186"/>
      <c r="Q7" s="117">
        <v>41</v>
      </c>
      <c r="R7" s="118" t="s">
        <v>355</v>
      </c>
      <c r="S7" s="117">
        <v>8</v>
      </c>
      <c r="T7" s="118" t="s">
        <v>626</v>
      </c>
      <c r="U7" s="117">
        <v>21</v>
      </c>
      <c r="V7" s="118" t="s">
        <v>192</v>
      </c>
      <c r="W7" s="117">
        <v>49</v>
      </c>
      <c r="X7" s="118" t="s">
        <v>729</v>
      </c>
      <c r="Y7" s="185"/>
      <c r="Z7" s="186"/>
      <c r="AA7" s="117">
        <v>12</v>
      </c>
      <c r="AB7" s="118" t="s">
        <v>441</v>
      </c>
      <c r="AC7" s="117">
        <v>0</v>
      </c>
      <c r="AD7" s="118" t="s">
        <v>14</v>
      </c>
      <c r="AE7" s="138">
        <v>154</v>
      </c>
      <c r="AF7" s="148" t="s">
        <v>427</v>
      </c>
    </row>
    <row r="8" spans="1:32" x14ac:dyDescent="0.2">
      <c r="A8" s="3" t="s">
        <v>108</v>
      </c>
      <c r="B8" s="140" t="s">
        <v>120</v>
      </c>
      <c r="C8" s="185"/>
      <c r="D8" s="186"/>
      <c r="E8" s="185"/>
      <c r="F8" s="186"/>
      <c r="G8" s="185"/>
      <c r="H8" s="186"/>
      <c r="I8" s="185"/>
      <c r="J8" s="186"/>
      <c r="K8" s="117">
        <v>13</v>
      </c>
      <c r="L8" s="118" t="s">
        <v>112</v>
      </c>
      <c r="M8" s="185"/>
      <c r="N8" s="186"/>
      <c r="O8" s="117">
        <v>0</v>
      </c>
      <c r="P8" s="118" t="s">
        <v>14</v>
      </c>
      <c r="Q8" s="117">
        <v>12</v>
      </c>
      <c r="R8" s="118" t="s">
        <v>189</v>
      </c>
      <c r="S8" s="117">
        <v>5</v>
      </c>
      <c r="T8" s="118" t="s">
        <v>461</v>
      </c>
      <c r="U8" s="117">
        <v>3</v>
      </c>
      <c r="V8" s="118" t="s">
        <v>422</v>
      </c>
      <c r="W8" s="117">
        <v>26</v>
      </c>
      <c r="X8" s="118" t="s">
        <v>346</v>
      </c>
      <c r="Y8" s="185"/>
      <c r="Z8" s="186"/>
      <c r="AA8" s="117">
        <v>9</v>
      </c>
      <c r="AB8" s="118" t="s">
        <v>210</v>
      </c>
      <c r="AC8" s="117">
        <v>0</v>
      </c>
      <c r="AD8" s="118" t="s">
        <v>14</v>
      </c>
      <c r="AE8" s="138">
        <v>76</v>
      </c>
      <c r="AF8" s="148" t="s">
        <v>395</v>
      </c>
    </row>
    <row r="9" spans="1:32" x14ac:dyDescent="0.2">
      <c r="A9" s="3" t="s">
        <v>108</v>
      </c>
      <c r="B9" s="140" t="s">
        <v>125</v>
      </c>
      <c r="C9" s="117">
        <v>0</v>
      </c>
      <c r="D9" s="118" t="s">
        <v>14</v>
      </c>
      <c r="E9" s="117">
        <v>10</v>
      </c>
      <c r="F9" s="118" t="s">
        <v>87</v>
      </c>
      <c r="G9" s="117">
        <v>5</v>
      </c>
      <c r="H9" s="118" t="s">
        <v>241</v>
      </c>
      <c r="I9" s="185"/>
      <c r="J9" s="186"/>
      <c r="K9" s="117">
        <v>39</v>
      </c>
      <c r="L9" s="118" t="s">
        <v>154</v>
      </c>
      <c r="M9" s="185"/>
      <c r="N9" s="186"/>
      <c r="O9" s="185"/>
      <c r="P9" s="186"/>
      <c r="Q9" s="117">
        <v>52</v>
      </c>
      <c r="R9" s="118" t="s">
        <v>426</v>
      </c>
      <c r="S9" s="117">
        <v>14</v>
      </c>
      <c r="T9" s="118" t="s">
        <v>629</v>
      </c>
      <c r="U9" s="117">
        <v>5</v>
      </c>
      <c r="V9" s="118" t="s">
        <v>241</v>
      </c>
      <c r="W9" s="117">
        <v>40</v>
      </c>
      <c r="X9" s="118" t="s">
        <v>197</v>
      </c>
      <c r="Y9" s="117">
        <v>0</v>
      </c>
      <c r="Z9" s="118" t="s">
        <v>14</v>
      </c>
      <c r="AA9" s="117">
        <v>20</v>
      </c>
      <c r="AB9" s="118" t="s">
        <v>299</v>
      </c>
      <c r="AC9" s="117">
        <v>0</v>
      </c>
      <c r="AD9" s="118" t="s">
        <v>14</v>
      </c>
      <c r="AE9" s="138">
        <v>190</v>
      </c>
      <c r="AF9" s="148" t="s">
        <v>42</v>
      </c>
    </row>
    <row r="10" spans="1:32" x14ac:dyDescent="0.2">
      <c r="A10" s="3" t="s">
        <v>108</v>
      </c>
      <c r="B10" s="140" t="s">
        <v>131</v>
      </c>
      <c r="C10" s="185"/>
      <c r="D10" s="186"/>
      <c r="E10" s="185"/>
      <c r="F10" s="186"/>
      <c r="G10" s="117">
        <v>488</v>
      </c>
      <c r="H10" s="118" t="s">
        <v>890</v>
      </c>
      <c r="I10" s="117">
        <v>0</v>
      </c>
      <c r="J10" s="118" t="s">
        <v>14</v>
      </c>
      <c r="K10" s="117">
        <v>0</v>
      </c>
      <c r="L10" s="118" t="s">
        <v>14</v>
      </c>
      <c r="M10" s="117">
        <v>3</v>
      </c>
      <c r="N10" s="118" t="s">
        <v>632</v>
      </c>
      <c r="O10" s="117">
        <v>0</v>
      </c>
      <c r="P10" s="118" t="s">
        <v>14</v>
      </c>
      <c r="Q10" s="117">
        <v>3</v>
      </c>
      <c r="R10" s="118" t="s">
        <v>632</v>
      </c>
      <c r="S10" s="185"/>
      <c r="T10" s="186"/>
      <c r="U10" s="117">
        <v>3</v>
      </c>
      <c r="V10" s="118" t="s">
        <v>632</v>
      </c>
      <c r="W10" s="117">
        <v>21</v>
      </c>
      <c r="X10" s="118" t="s">
        <v>30</v>
      </c>
      <c r="Y10" s="117">
        <v>0</v>
      </c>
      <c r="Z10" s="118" t="s">
        <v>14</v>
      </c>
      <c r="AA10" s="117">
        <v>5</v>
      </c>
      <c r="AB10" s="118" t="s">
        <v>391</v>
      </c>
      <c r="AC10" s="117">
        <v>0</v>
      </c>
      <c r="AD10" s="118" t="s">
        <v>14</v>
      </c>
      <c r="AE10" s="138">
        <v>526</v>
      </c>
      <c r="AF10" s="148" t="s">
        <v>441</v>
      </c>
    </row>
    <row r="11" spans="1:32" x14ac:dyDescent="0.2">
      <c r="A11" s="3" t="s">
        <v>108</v>
      </c>
      <c r="B11" s="140" t="s">
        <v>136</v>
      </c>
      <c r="C11" s="117">
        <v>0</v>
      </c>
      <c r="D11" s="118" t="s">
        <v>14</v>
      </c>
      <c r="E11" s="185"/>
      <c r="F11" s="186"/>
      <c r="G11" s="117">
        <v>326</v>
      </c>
      <c r="H11" s="118" t="s">
        <v>891</v>
      </c>
      <c r="I11" s="185"/>
      <c r="J11" s="186"/>
      <c r="K11" s="117">
        <v>6</v>
      </c>
      <c r="L11" s="118" t="s">
        <v>293</v>
      </c>
      <c r="M11" s="117">
        <v>0</v>
      </c>
      <c r="N11" s="118" t="s">
        <v>14</v>
      </c>
      <c r="O11" s="185"/>
      <c r="P11" s="186"/>
      <c r="Q11" s="117">
        <v>31</v>
      </c>
      <c r="R11" s="118" t="s">
        <v>629</v>
      </c>
      <c r="S11" s="117">
        <v>4</v>
      </c>
      <c r="T11" s="118" t="s">
        <v>391</v>
      </c>
      <c r="U11" s="185"/>
      <c r="V11" s="186"/>
      <c r="W11" s="117">
        <v>36</v>
      </c>
      <c r="X11" s="118" t="s">
        <v>575</v>
      </c>
      <c r="Y11" s="185"/>
      <c r="Z11" s="186"/>
      <c r="AA11" s="117">
        <v>8</v>
      </c>
      <c r="AB11" s="118" t="s">
        <v>219</v>
      </c>
      <c r="AC11" s="117">
        <v>0</v>
      </c>
      <c r="AD11" s="118" t="s">
        <v>14</v>
      </c>
      <c r="AE11" s="138">
        <v>417</v>
      </c>
      <c r="AF11" s="148" t="s">
        <v>22</v>
      </c>
    </row>
    <row r="12" spans="1:32" x14ac:dyDescent="0.2">
      <c r="A12" s="3" t="s">
        <v>108</v>
      </c>
      <c r="B12" s="140" t="s">
        <v>143</v>
      </c>
      <c r="C12" s="185"/>
      <c r="D12" s="186"/>
      <c r="E12" s="185"/>
      <c r="F12" s="186"/>
      <c r="G12" s="185"/>
      <c r="H12" s="186"/>
      <c r="I12" s="117">
        <v>4</v>
      </c>
      <c r="J12" s="118" t="s">
        <v>97</v>
      </c>
      <c r="K12" s="117">
        <v>50</v>
      </c>
      <c r="L12" s="118" t="s">
        <v>86</v>
      </c>
      <c r="M12" s="117">
        <v>0</v>
      </c>
      <c r="N12" s="118" t="s">
        <v>14</v>
      </c>
      <c r="O12" s="185"/>
      <c r="P12" s="186"/>
      <c r="Q12" s="117">
        <v>4</v>
      </c>
      <c r="R12" s="118" t="s">
        <v>97</v>
      </c>
      <c r="S12" s="117">
        <v>15</v>
      </c>
      <c r="T12" s="118" t="s">
        <v>541</v>
      </c>
      <c r="U12" s="117">
        <v>28</v>
      </c>
      <c r="V12" s="118" t="s">
        <v>379</v>
      </c>
      <c r="W12" s="117">
        <v>9</v>
      </c>
      <c r="X12" s="118" t="s">
        <v>218</v>
      </c>
      <c r="Y12" s="117">
        <v>0</v>
      </c>
      <c r="Z12" s="118" t="s">
        <v>14</v>
      </c>
      <c r="AA12" s="117">
        <v>5</v>
      </c>
      <c r="AB12" s="118" t="s">
        <v>327</v>
      </c>
      <c r="AC12" s="117">
        <v>0</v>
      </c>
      <c r="AD12" s="118" t="s">
        <v>14</v>
      </c>
      <c r="AE12" s="138">
        <v>120</v>
      </c>
      <c r="AF12" s="148" t="s">
        <v>462</v>
      </c>
    </row>
    <row r="13" spans="1:32" x14ac:dyDescent="0.2">
      <c r="A13" s="3" t="s">
        <v>108</v>
      </c>
      <c r="B13" s="140" t="s">
        <v>147</v>
      </c>
      <c r="C13" s="185"/>
      <c r="D13" s="186"/>
      <c r="E13" s="185"/>
      <c r="F13" s="186"/>
      <c r="G13" s="117">
        <v>311</v>
      </c>
      <c r="H13" s="118" t="s">
        <v>892</v>
      </c>
      <c r="I13" s="117">
        <v>6</v>
      </c>
      <c r="J13" s="118" t="s">
        <v>207</v>
      </c>
      <c r="K13" s="117">
        <v>22</v>
      </c>
      <c r="L13" s="118" t="s">
        <v>530</v>
      </c>
      <c r="M13" s="117">
        <v>3</v>
      </c>
      <c r="N13" s="118" t="s">
        <v>554</v>
      </c>
      <c r="O13" s="185"/>
      <c r="P13" s="186"/>
      <c r="Q13" s="117">
        <v>3</v>
      </c>
      <c r="R13" s="118" t="s">
        <v>554</v>
      </c>
      <c r="S13" s="185"/>
      <c r="T13" s="186"/>
      <c r="U13" s="117">
        <v>9</v>
      </c>
      <c r="V13" s="118" t="s">
        <v>46</v>
      </c>
      <c r="W13" s="117">
        <v>7</v>
      </c>
      <c r="X13" s="118" t="s">
        <v>219</v>
      </c>
      <c r="Y13" s="117">
        <v>0</v>
      </c>
      <c r="Z13" s="118" t="s">
        <v>14</v>
      </c>
      <c r="AA13" s="117">
        <v>7</v>
      </c>
      <c r="AB13" s="118" t="s">
        <v>219</v>
      </c>
      <c r="AC13" s="117">
        <v>0</v>
      </c>
      <c r="AD13" s="118" t="s">
        <v>14</v>
      </c>
      <c r="AE13" s="138">
        <v>373</v>
      </c>
      <c r="AF13" s="148" t="s">
        <v>520</v>
      </c>
    </row>
    <row r="14" spans="1:32" x14ac:dyDescent="0.2">
      <c r="A14" s="3" t="s">
        <v>108</v>
      </c>
      <c r="B14" s="140" t="s">
        <v>152</v>
      </c>
      <c r="C14" s="117">
        <v>0</v>
      </c>
      <c r="D14" s="118" t="s">
        <v>14</v>
      </c>
      <c r="E14" s="185"/>
      <c r="F14" s="186"/>
      <c r="G14" s="117">
        <v>167</v>
      </c>
      <c r="H14" s="118" t="s">
        <v>817</v>
      </c>
      <c r="I14" s="117">
        <v>0</v>
      </c>
      <c r="J14" s="118" t="s">
        <v>14</v>
      </c>
      <c r="K14" s="117">
        <v>0</v>
      </c>
      <c r="L14" s="118" t="s">
        <v>14</v>
      </c>
      <c r="M14" s="185"/>
      <c r="N14" s="186"/>
      <c r="O14" s="117">
        <v>0</v>
      </c>
      <c r="P14" s="118" t="s">
        <v>14</v>
      </c>
      <c r="Q14" s="117">
        <v>0</v>
      </c>
      <c r="R14" s="118" t="s">
        <v>14</v>
      </c>
      <c r="S14" s="117">
        <v>0</v>
      </c>
      <c r="T14" s="118" t="s">
        <v>14</v>
      </c>
      <c r="U14" s="185"/>
      <c r="V14" s="186"/>
      <c r="W14" s="117">
        <v>4</v>
      </c>
      <c r="X14" s="118" t="s">
        <v>427</v>
      </c>
      <c r="Y14" s="117">
        <v>0</v>
      </c>
      <c r="Z14" s="118" t="s">
        <v>14</v>
      </c>
      <c r="AA14" s="117">
        <v>0</v>
      </c>
      <c r="AB14" s="118" t="s">
        <v>14</v>
      </c>
      <c r="AC14" s="117">
        <v>0</v>
      </c>
      <c r="AD14" s="118" t="s">
        <v>14</v>
      </c>
      <c r="AE14" s="138">
        <v>175</v>
      </c>
      <c r="AF14" s="148" t="s">
        <v>241</v>
      </c>
    </row>
    <row r="15" spans="1:32" x14ac:dyDescent="0.2">
      <c r="A15" s="3" t="s">
        <v>108</v>
      </c>
      <c r="B15" s="140" t="s">
        <v>158</v>
      </c>
      <c r="C15" s="117">
        <v>0</v>
      </c>
      <c r="D15" s="118" t="s">
        <v>14</v>
      </c>
      <c r="E15" s="117">
        <v>20</v>
      </c>
      <c r="F15" s="118" t="s">
        <v>165</v>
      </c>
      <c r="G15" s="117">
        <v>0</v>
      </c>
      <c r="H15" s="118" t="s">
        <v>14</v>
      </c>
      <c r="I15" s="185"/>
      <c r="J15" s="186"/>
      <c r="K15" s="117">
        <v>28</v>
      </c>
      <c r="L15" s="118" t="s">
        <v>496</v>
      </c>
      <c r="M15" s="117">
        <v>3</v>
      </c>
      <c r="N15" s="118" t="s">
        <v>219</v>
      </c>
      <c r="O15" s="185"/>
      <c r="P15" s="186"/>
      <c r="Q15" s="117">
        <v>6</v>
      </c>
      <c r="R15" s="118" t="s">
        <v>422</v>
      </c>
      <c r="S15" s="117">
        <v>22</v>
      </c>
      <c r="T15" s="118" t="s">
        <v>308</v>
      </c>
      <c r="U15" s="117">
        <v>34</v>
      </c>
      <c r="V15" s="118" t="s">
        <v>205</v>
      </c>
      <c r="W15" s="117">
        <v>28</v>
      </c>
      <c r="X15" s="118" t="s">
        <v>496</v>
      </c>
      <c r="Y15" s="185"/>
      <c r="Z15" s="186"/>
      <c r="AA15" s="117">
        <v>10</v>
      </c>
      <c r="AB15" s="118" t="s">
        <v>450</v>
      </c>
      <c r="AC15" s="117">
        <v>0</v>
      </c>
      <c r="AD15" s="118" t="s">
        <v>14</v>
      </c>
      <c r="AE15" s="138">
        <v>155</v>
      </c>
      <c r="AF15" s="148" t="s">
        <v>427</v>
      </c>
    </row>
    <row r="16" spans="1:32" x14ac:dyDescent="0.2">
      <c r="A16" s="3" t="s">
        <v>108</v>
      </c>
      <c r="B16" s="140" t="s">
        <v>162</v>
      </c>
      <c r="C16" s="117">
        <v>0</v>
      </c>
      <c r="D16" s="118" t="s">
        <v>14</v>
      </c>
      <c r="E16" s="117">
        <v>0</v>
      </c>
      <c r="F16" s="118" t="s">
        <v>14</v>
      </c>
      <c r="G16" s="117">
        <v>0</v>
      </c>
      <c r="H16" s="118" t="s">
        <v>14</v>
      </c>
      <c r="I16" s="117">
        <v>0</v>
      </c>
      <c r="J16" s="118" t="s">
        <v>14</v>
      </c>
      <c r="K16" s="117">
        <v>0</v>
      </c>
      <c r="L16" s="118" t="s">
        <v>14</v>
      </c>
      <c r="M16" s="117">
        <v>0</v>
      </c>
      <c r="N16" s="118" t="s">
        <v>14</v>
      </c>
      <c r="O16" s="117">
        <v>0</v>
      </c>
      <c r="P16" s="118" t="s">
        <v>14</v>
      </c>
      <c r="Q16" s="117">
        <v>17</v>
      </c>
      <c r="R16" s="118" t="s">
        <v>893</v>
      </c>
      <c r="S16" s="185"/>
      <c r="T16" s="186"/>
      <c r="U16" s="117">
        <v>0</v>
      </c>
      <c r="V16" s="118" t="s">
        <v>14</v>
      </c>
      <c r="W16" s="117">
        <v>3</v>
      </c>
      <c r="X16" s="118" t="s">
        <v>381</v>
      </c>
      <c r="Y16" s="185"/>
      <c r="Z16" s="186"/>
      <c r="AA16" s="117">
        <v>0</v>
      </c>
      <c r="AB16" s="118" t="s">
        <v>14</v>
      </c>
      <c r="AC16" s="117">
        <v>0</v>
      </c>
      <c r="AD16" s="118" t="s">
        <v>14</v>
      </c>
      <c r="AE16" s="138">
        <v>23</v>
      </c>
      <c r="AF16" s="148" t="s">
        <v>257</v>
      </c>
    </row>
    <row r="17" spans="1:32" x14ac:dyDescent="0.2">
      <c r="A17" s="3" t="s">
        <v>108</v>
      </c>
      <c r="B17" s="140" t="s">
        <v>166</v>
      </c>
      <c r="C17" s="185"/>
      <c r="D17" s="186"/>
      <c r="E17" s="117">
        <v>3</v>
      </c>
      <c r="F17" s="118" t="s">
        <v>385</v>
      </c>
      <c r="G17" s="185"/>
      <c r="H17" s="186"/>
      <c r="I17" s="117">
        <v>3</v>
      </c>
      <c r="J17" s="118" t="s">
        <v>385</v>
      </c>
      <c r="K17" s="117">
        <v>11</v>
      </c>
      <c r="L17" s="118" t="s">
        <v>218</v>
      </c>
      <c r="M17" s="185"/>
      <c r="N17" s="186"/>
      <c r="O17" s="117">
        <v>0</v>
      </c>
      <c r="P17" s="118" t="s">
        <v>14</v>
      </c>
      <c r="Q17" s="117">
        <v>63</v>
      </c>
      <c r="R17" s="118" t="s">
        <v>54</v>
      </c>
      <c r="S17" s="117">
        <v>8</v>
      </c>
      <c r="T17" s="118" t="s">
        <v>520</v>
      </c>
      <c r="U17" s="117">
        <v>11</v>
      </c>
      <c r="V17" s="118" t="s">
        <v>218</v>
      </c>
      <c r="W17" s="117">
        <v>20</v>
      </c>
      <c r="X17" s="118" t="s">
        <v>583</v>
      </c>
      <c r="Y17" s="185"/>
      <c r="Z17" s="186"/>
      <c r="AA17" s="117">
        <v>22</v>
      </c>
      <c r="AB17" s="118" t="s">
        <v>410</v>
      </c>
      <c r="AC17" s="117">
        <v>0</v>
      </c>
      <c r="AD17" s="118" t="s">
        <v>14</v>
      </c>
      <c r="AE17" s="138">
        <v>146</v>
      </c>
      <c r="AF17" s="148" t="s">
        <v>50</v>
      </c>
    </row>
    <row r="18" spans="1:32" x14ac:dyDescent="0.2">
      <c r="A18" s="3" t="s">
        <v>108</v>
      </c>
      <c r="B18" s="140" t="s">
        <v>170</v>
      </c>
      <c r="C18" s="117">
        <v>0</v>
      </c>
      <c r="D18" s="118" t="s">
        <v>14</v>
      </c>
      <c r="E18" s="117">
        <v>13</v>
      </c>
      <c r="F18" s="118" t="s">
        <v>30</v>
      </c>
      <c r="G18" s="185"/>
      <c r="H18" s="186"/>
      <c r="I18" s="117">
        <v>17</v>
      </c>
      <c r="J18" s="118" t="s">
        <v>87</v>
      </c>
      <c r="K18" s="117">
        <v>14</v>
      </c>
      <c r="L18" s="118" t="s">
        <v>89</v>
      </c>
      <c r="M18" s="117">
        <v>4</v>
      </c>
      <c r="N18" s="118" t="s">
        <v>439</v>
      </c>
      <c r="O18" s="117">
        <v>3</v>
      </c>
      <c r="P18" s="118" t="s">
        <v>509</v>
      </c>
      <c r="Q18" s="117">
        <v>137</v>
      </c>
      <c r="R18" s="118" t="s">
        <v>94</v>
      </c>
      <c r="S18" s="117">
        <v>27</v>
      </c>
      <c r="T18" s="118" t="s">
        <v>134</v>
      </c>
      <c r="U18" s="117">
        <v>34</v>
      </c>
      <c r="V18" s="118" t="s">
        <v>635</v>
      </c>
      <c r="W18" s="117">
        <v>45</v>
      </c>
      <c r="X18" s="118" t="s">
        <v>597</v>
      </c>
      <c r="Y18" s="117">
        <v>6</v>
      </c>
      <c r="Z18" s="118" t="s">
        <v>219</v>
      </c>
      <c r="AA18" s="117">
        <v>21</v>
      </c>
      <c r="AB18" s="118" t="s">
        <v>450</v>
      </c>
      <c r="AC18" s="117">
        <v>0</v>
      </c>
      <c r="AD18" s="118" t="s">
        <v>14</v>
      </c>
      <c r="AE18" s="138">
        <v>322</v>
      </c>
      <c r="AF18" s="148" t="s">
        <v>130</v>
      </c>
    </row>
    <row r="19" spans="1:32" x14ac:dyDescent="0.2">
      <c r="A19" s="3" t="s">
        <v>108</v>
      </c>
      <c r="B19" s="140" t="s">
        <v>176</v>
      </c>
      <c r="C19" s="117">
        <v>0</v>
      </c>
      <c r="D19" s="118" t="s">
        <v>14</v>
      </c>
      <c r="E19" s="185"/>
      <c r="F19" s="186"/>
      <c r="G19" s="117">
        <v>240</v>
      </c>
      <c r="H19" s="118" t="s">
        <v>931</v>
      </c>
      <c r="I19" s="117">
        <v>0</v>
      </c>
      <c r="J19" s="118" t="s">
        <v>14</v>
      </c>
      <c r="K19" s="117">
        <v>4</v>
      </c>
      <c r="L19" s="118" t="s">
        <v>293</v>
      </c>
      <c r="M19" s="185"/>
      <c r="N19" s="186"/>
      <c r="O19" s="117">
        <v>0</v>
      </c>
      <c r="P19" s="118" t="s">
        <v>14</v>
      </c>
      <c r="Q19" s="117">
        <v>0</v>
      </c>
      <c r="R19" s="118" t="s">
        <v>14</v>
      </c>
      <c r="S19" s="185"/>
      <c r="T19" s="186"/>
      <c r="U19" s="117">
        <v>7</v>
      </c>
      <c r="V19" s="118" t="s">
        <v>55</v>
      </c>
      <c r="W19" s="117">
        <v>13</v>
      </c>
      <c r="X19" s="118" t="s">
        <v>300</v>
      </c>
      <c r="Y19" s="117">
        <v>0</v>
      </c>
      <c r="Z19" s="118" t="s">
        <v>14</v>
      </c>
      <c r="AA19" s="117">
        <v>8</v>
      </c>
      <c r="AB19" s="118" t="s">
        <v>38</v>
      </c>
      <c r="AC19" s="117">
        <v>0</v>
      </c>
      <c r="AD19" s="118" t="s">
        <v>14</v>
      </c>
      <c r="AE19" s="138">
        <v>276</v>
      </c>
      <c r="AF19" s="148" t="s">
        <v>447</v>
      </c>
    </row>
    <row r="20" spans="1:32" x14ac:dyDescent="0.2">
      <c r="A20" s="3" t="s">
        <v>108</v>
      </c>
      <c r="B20" s="140" t="s">
        <v>180</v>
      </c>
      <c r="C20" s="185"/>
      <c r="D20" s="186"/>
      <c r="E20" s="117">
        <v>17</v>
      </c>
      <c r="F20" s="118" t="s">
        <v>30</v>
      </c>
      <c r="G20" s="117">
        <v>321</v>
      </c>
      <c r="H20" s="118" t="s">
        <v>558</v>
      </c>
      <c r="I20" s="117">
        <v>0</v>
      </c>
      <c r="J20" s="118" t="s">
        <v>14</v>
      </c>
      <c r="K20" s="117">
        <v>27</v>
      </c>
      <c r="L20" s="118" t="s">
        <v>431</v>
      </c>
      <c r="M20" s="117">
        <v>6</v>
      </c>
      <c r="N20" s="118" t="s">
        <v>293</v>
      </c>
      <c r="O20" s="185"/>
      <c r="P20" s="186"/>
      <c r="Q20" s="117">
        <v>6</v>
      </c>
      <c r="R20" s="118" t="s">
        <v>293</v>
      </c>
      <c r="S20" s="117">
        <v>7</v>
      </c>
      <c r="T20" s="118" t="s">
        <v>207</v>
      </c>
      <c r="U20" s="117">
        <v>6</v>
      </c>
      <c r="V20" s="118" t="s">
        <v>293</v>
      </c>
      <c r="W20" s="117">
        <v>26</v>
      </c>
      <c r="X20" s="118" t="s">
        <v>84</v>
      </c>
      <c r="Y20" s="117">
        <v>4</v>
      </c>
      <c r="Z20" s="118" t="s">
        <v>509</v>
      </c>
      <c r="AA20" s="117">
        <v>6</v>
      </c>
      <c r="AB20" s="118" t="s">
        <v>293</v>
      </c>
      <c r="AC20" s="117">
        <v>0</v>
      </c>
      <c r="AD20" s="118" t="s">
        <v>14</v>
      </c>
      <c r="AE20" s="138">
        <v>428</v>
      </c>
      <c r="AF20" s="148" t="s">
        <v>431</v>
      </c>
    </row>
    <row r="21" spans="1:32" x14ac:dyDescent="0.2">
      <c r="A21" s="3" t="s">
        <v>108</v>
      </c>
      <c r="B21" s="140" t="s">
        <v>185</v>
      </c>
      <c r="C21" s="185"/>
      <c r="D21" s="186"/>
      <c r="E21" s="117">
        <v>6</v>
      </c>
      <c r="F21" s="118" t="s">
        <v>114</v>
      </c>
      <c r="G21" s="185"/>
      <c r="H21" s="186"/>
      <c r="I21" s="117">
        <v>3</v>
      </c>
      <c r="J21" s="118" t="s">
        <v>207</v>
      </c>
      <c r="K21" s="117">
        <v>33</v>
      </c>
      <c r="L21" s="118" t="s">
        <v>112</v>
      </c>
      <c r="M21" s="117">
        <v>4</v>
      </c>
      <c r="N21" s="118" t="s">
        <v>385</v>
      </c>
      <c r="O21" s="117">
        <v>0</v>
      </c>
      <c r="P21" s="118" t="s">
        <v>14</v>
      </c>
      <c r="Q21" s="117">
        <v>38</v>
      </c>
      <c r="R21" s="118" t="s">
        <v>223</v>
      </c>
      <c r="S21" s="117">
        <v>11</v>
      </c>
      <c r="T21" s="118" t="s">
        <v>633</v>
      </c>
      <c r="U21" s="117">
        <v>24</v>
      </c>
      <c r="V21" s="118" t="s">
        <v>150</v>
      </c>
      <c r="W21" s="117">
        <v>65</v>
      </c>
      <c r="X21" s="118" t="s">
        <v>195</v>
      </c>
      <c r="Y21" s="185"/>
      <c r="Z21" s="186"/>
      <c r="AA21" s="117">
        <v>4</v>
      </c>
      <c r="AB21" s="118" t="s">
        <v>385</v>
      </c>
      <c r="AC21" s="117">
        <v>0</v>
      </c>
      <c r="AD21" s="118" t="s">
        <v>14</v>
      </c>
      <c r="AE21" s="138">
        <v>193</v>
      </c>
      <c r="AF21" s="148" t="s">
        <v>38</v>
      </c>
    </row>
    <row r="22" spans="1:32" x14ac:dyDescent="0.2">
      <c r="A22" s="3" t="s">
        <v>108</v>
      </c>
      <c r="B22" s="140" t="s">
        <v>190</v>
      </c>
      <c r="C22" s="117">
        <v>0</v>
      </c>
      <c r="D22" s="118" t="s">
        <v>14</v>
      </c>
      <c r="E22" s="117">
        <v>7</v>
      </c>
      <c r="F22" s="118" t="s">
        <v>219</v>
      </c>
      <c r="G22" s="117">
        <v>265</v>
      </c>
      <c r="H22" s="118" t="s">
        <v>845</v>
      </c>
      <c r="I22" s="185"/>
      <c r="J22" s="186"/>
      <c r="K22" s="117">
        <v>16</v>
      </c>
      <c r="L22" s="118" t="s">
        <v>442</v>
      </c>
      <c r="M22" s="185"/>
      <c r="N22" s="186"/>
      <c r="O22" s="185"/>
      <c r="P22" s="186"/>
      <c r="Q22" s="117">
        <v>21</v>
      </c>
      <c r="R22" s="118" t="s">
        <v>414</v>
      </c>
      <c r="S22" s="117">
        <v>5</v>
      </c>
      <c r="T22" s="118" t="s">
        <v>293</v>
      </c>
      <c r="U22" s="117">
        <v>12</v>
      </c>
      <c r="V22" s="118" t="s">
        <v>97</v>
      </c>
      <c r="W22" s="117">
        <v>27</v>
      </c>
      <c r="X22" s="118" t="s">
        <v>218</v>
      </c>
      <c r="Y22" s="185"/>
      <c r="Z22" s="186"/>
      <c r="AA22" s="117">
        <v>4</v>
      </c>
      <c r="AB22" s="118" t="s">
        <v>395</v>
      </c>
      <c r="AC22" s="117">
        <v>0</v>
      </c>
      <c r="AD22" s="118" t="s">
        <v>14</v>
      </c>
      <c r="AE22" s="138">
        <v>362</v>
      </c>
      <c r="AF22" s="148" t="s">
        <v>141</v>
      </c>
    </row>
    <row r="23" spans="1:32" x14ac:dyDescent="0.2">
      <c r="A23" s="3" t="s">
        <v>108</v>
      </c>
      <c r="B23" s="140" t="s">
        <v>194</v>
      </c>
      <c r="C23" s="117">
        <v>0</v>
      </c>
      <c r="D23" s="118" t="s">
        <v>14</v>
      </c>
      <c r="E23" s="117">
        <v>0</v>
      </c>
      <c r="F23" s="118" t="s">
        <v>14</v>
      </c>
      <c r="G23" s="185"/>
      <c r="H23" s="186"/>
      <c r="I23" s="117">
        <v>0</v>
      </c>
      <c r="J23" s="118" t="s">
        <v>14</v>
      </c>
      <c r="K23" s="117">
        <v>0</v>
      </c>
      <c r="L23" s="118" t="s">
        <v>14</v>
      </c>
      <c r="M23" s="185"/>
      <c r="N23" s="186"/>
      <c r="O23" s="117">
        <v>0</v>
      </c>
      <c r="P23" s="118" t="s">
        <v>14</v>
      </c>
      <c r="Q23" s="117">
        <v>14</v>
      </c>
      <c r="R23" s="118" t="s">
        <v>636</v>
      </c>
      <c r="S23" s="185"/>
      <c r="T23" s="186"/>
      <c r="U23" s="117">
        <v>0</v>
      </c>
      <c r="V23" s="118" t="s">
        <v>14</v>
      </c>
      <c r="W23" s="117">
        <v>8</v>
      </c>
      <c r="X23" s="118" t="s">
        <v>187</v>
      </c>
      <c r="Y23" s="185"/>
      <c r="Z23" s="186"/>
      <c r="AA23" s="117">
        <v>0</v>
      </c>
      <c r="AB23" s="118" t="s">
        <v>14</v>
      </c>
      <c r="AC23" s="117">
        <v>0</v>
      </c>
      <c r="AD23" s="118" t="s">
        <v>14</v>
      </c>
      <c r="AE23" s="138">
        <v>27</v>
      </c>
      <c r="AF23" s="148" t="s">
        <v>398</v>
      </c>
    </row>
    <row r="24" spans="1:32" x14ac:dyDescent="0.2">
      <c r="A24" s="3" t="s">
        <v>108</v>
      </c>
      <c r="B24" s="140" t="s">
        <v>198</v>
      </c>
      <c r="C24" s="185"/>
      <c r="D24" s="186"/>
      <c r="E24" s="185"/>
      <c r="F24" s="186"/>
      <c r="G24" s="185"/>
      <c r="H24" s="186"/>
      <c r="I24" s="117">
        <v>0</v>
      </c>
      <c r="J24" s="118" t="s">
        <v>14</v>
      </c>
      <c r="K24" s="117">
        <v>24</v>
      </c>
      <c r="L24" s="118" t="s">
        <v>272</v>
      </c>
      <c r="M24" s="117">
        <v>6</v>
      </c>
      <c r="N24" s="118" t="s">
        <v>175</v>
      </c>
      <c r="O24" s="185"/>
      <c r="P24" s="186"/>
      <c r="Q24" s="117">
        <v>32</v>
      </c>
      <c r="R24" s="118" t="s">
        <v>309</v>
      </c>
      <c r="S24" s="117">
        <v>16</v>
      </c>
      <c r="T24" s="118" t="s">
        <v>215</v>
      </c>
      <c r="U24" s="117">
        <v>44</v>
      </c>
      <c r="V24" s="118" t="s">
        <v>144</v>
      </c>
      <c r="W24" s="117">
        <v>28</v>
      </c>
      <c r="X24" s="118" t="s">
        <v>388</v>
      </c>
      <c r="Y24" s="185"/>
      <c r="Z24" s="186"/>
      <c r="AA24" s="117">
        <v>5</v>
      </c>
      <c r="AB24" s="118" t="s">
        <v>114</v>
      </c>
      <c r="AC24" s="117">
        <v>0</v>
      </c>
      <c r="AD24" s="118" t="s">
        <v>14</v>
      </c>
      <c r="AE24" s="138">
        <v>162</v>
      </c>
      <c r="AF24" s="148" t="s">
        <v>46</v>
      </c>
    </row>
    <row r="25" spans="1:32" x14ac:dyDescent="0.2">
      <c r="A25" s="3" t="s">
        <v>108</v>
      </c>
      <c r="B25" s="140" t="s">
        <v>202</v>
      </c>
      <c r="C25" s="117">
        <v>3</v>
      </c>
      <c r="D25" s="118" t="s">
        <v>541</v>
      </c>
      <c r="E25" s="117">
        <v>0</v>
      </c>
      <c r="F25" s="118" t="s">
        <v>14</v>
      </c>
      <c r="G25" s="117">
        <v>0</v>
      </c>
      <c r="H25" s="118" t="s">
        <v>14</v>
      </c>
      <c r="I25" s="117">
        <v>0</v>
      </c>
      <c r="J25" s="118" t="s">
        <v>14</v>
      </c>
      <c r="K25" s="185"/>
      <c r="L25" s="186"/>
      <c r="M25" s="117">
        <v>0</v>
      </c>
      <c r="N25" s="118" t="s">
        <v>14</v>
      </c>
      <c r="O25" s="117">
        <v>0</v>
      </c>
      <c r="P25" s="118" t="s">
        <v>14</v>
      </c>
      <c r="Q25" s="117">
        <v>0</v>
      </c>
      <c r="R25" s="118" t="s">
        <v>14</v>
      </c>
      <c r="S25" s="117">
        <v>0</v>
      </c>
      <c r="T25" s="118" t="s">
        <v>14</v>
      </c>
      <c r="U25" s="117">
        <v>0</v>
      </c>
      <c r="V25" s="118" t="s">
        <v>14</v>
      </c>
      <c r="W25" s="117">
        <v>17</v>
      </c>
      <c r="X25" s="118" t="s">
        <v>894</v>
      </c>
      <c r="Y25" s="117">
        <v>0</v>
      </c>
      <c r="Z25" s="118" t="s">
        <v>14</v>
      </c>
      <c r="AA25" s="185"/>
      <c r="AB25" s="186"/>
      <c r="AC25" s="117">
        <v>0</v>
      </c>
      <c r="AD25" s="118" t="s">
        <v>14</v>
      </c>
      <c r="AE25" s="138">
        <v>24</v>
      </c>
      <c r="AF25" s="148" t="s">
        <v>398</v>
      </c>
    </row>
    <row r="26" spans="1:32" x14ac:dyDescent="0.2">
      <c r="A26" s="3" t="s">
        <v>108</v>
      </c>
      <c r="B26" s="140" t="s">
        <v>208</v>
      </c>
      <c r="C26" s="185"/>
      <c r="D26" s="186"/>
      <c r="E26" s="185"/>
      <c r="F26" s="186"/>
      <c r="G26" s="117">
        <v>329</v>
      </c>
      <c r="H26" s="118" t="s">
        <v>895</v>
      </c>
      <c r="I26" s="117">
        <v>3</v>
      </c>
      <c r="J26" s="118" t="s">
        <v>543</v>
      </c>
      <c r="K26" s="117">
        <v>17</v>
      </c>
      <c r="L26" s="118" t="s">
        <v>30</v>
      </c>
      <c r="M26" s="117">
        <v>0</v>
      </c>
      <c r="N26" s="118" t="s">
        <v>14</v>
      </c>
      <c r="O26" s="185"/>
      <c r="P26" s="186"/>
      <c r="Q26" s="117">
        <v>17</v>
      </c>
      <c r="R26" s="118" t="s">
        <v>30</v>
      </c>
      <c r="S26" s="117">
        <v>9</v>
      </c>
      <c r="T26" s="118" t="s">
        <v>385</v>
      </c>
      <c r="U26" s="117">
        <v>12</v>
      </c>
      <c r="V26" s="118" t="s">
        <v>42</v>
      </c>
      <c r="W26" s="117">
        <v>17</v>
      </c>
      <c r="X26" s="118" t="s">
        <v>30</v>
      </c>
      <c r="Y26" s="117">
        <v>0</v>
      </c>
      <c r="Z26" s="118" t="s">
        <v>14</v>
      </c>
      <c r="AA26" s="117">
        <v>13</v>
      </c>
      <c r="AB26" s="118" t="s">
        <v>114</v>
      </c>
      <c r="AC26" s="117">
        <v>0</v>
      </c>
      <c r="AD26" s="118" t="s">
        <v>14</v>
      </c>
      <c r="AE26" s="138">
        <v>422</v>
      </c>
      <c r="AF26" s="148" t="s">
        <v>22</v>
      </c>
    </row>
    <row r="27" spans="1:32" x14ac:dyDescent="0.2">
      <c r="A27" s="3" t="s">
        <v>108</v>
      </c>
      <c r="B27" s="140" t="s">
        <v>212</v>
      </c>
      <c r="C27" s="117">
        <v>0</v>
      </c>
      <c r="D27" s="118" t="s">
        <v>14</v>
      </c>
      <c r="E27" s="117">
        <v>0</v>
      </c>
      <c r="F27" s="118" t="s">
        <v>14</v>
      </c>
      <c r="G27" s="117">
        <v>265</v>
      </c>
      <c r="H27" s="118" t="s">
        <v>896</v>
      </c>
      <c r="I27" s="117">
        <v>0</v>
      </c>
      <c r="J27" s="118" t="s">
        <v>14</v>
      </c>
      <c r="K27" s="117">
        <v>6</v>
      </c>
      <c r="L27" s="118" t="s">
        <v>232</v>
      </c>
      <c r="M27" s="117">
        <v>4</v>
      </c>
      <c r="N27" s="118" t="s">
        <v>293</v>
      </c>
      <c r="O27" s="117">
        <v>0</v>
      </c>
      <c r="P27" s="118" t="s">
        <v>14</v>
      </c>
      <c r="Q27" s="185"/>
      <c r="R27" s="186"/>
      <c r="S27" s="117">
        <v>4</v>
      </c>
      <c r="T27" s="118" t="s">
        <v>293</v>
      </c>
      <c r="U27" s="117">
        <v>8</v>
      </c>
      <c r="V27" s="118" t="s">
        <v>263</v>
      </c>
      <c r="W27" s="117">
        <v>7</v>
      </c>
      <c r="X27" s="118" t="s">
        <v>46</v>
      </c>
      <c r="Y27" s="117">
        <v>0</v>
      </c>
      <c r="Z27" s="118" t="s">
        <v>14</v>
      </c>
      <c r="AA27" s="185"/>
      <c r="AB27" s="186"/>
      <c r="AC27" s="117">
        <v>0</v>
      </c>
      <c r="AD27" s="118" t="s">
        <v>14</v>
      </c>
      <c r="AE27" s="138">
        <v>296</v>
      </c>
      <c r="AF27" s="148" t="s">
        <v>442</v>
      </c>
    </row>
    <row r="28" spans="1:32" x14ac:dyDescent="0.2">
      <c r="A28" s="3" t="s">
        <v>108</v>
      </c>
      <c r="B28" s="140" t="s">
        <v>216</v>
      </c>
      <c r="C28" s="117">
        <v>0</v>
      </c>
      <c r="D28" s="118" t="s">
        <v>14</v>
      </c>
      <c r="E28" s="117">
        <v>0</v>
      </c>
      <c r="F28" s="118" t="s">
        <v>14</v>
      </c>
      <c r="G28" s="117">
        <v>189</v>
      </c>
      <c r="H28" s="118" t="s">
        <v>844</v>
      </c>
      <c r="I28" s="117">
        <v>0</v>
      </c>
      <c r="J28" s="118" t="s">
        <v>14</v>
      </c>
      <c r="K28" s="117">
        <v>0</v>
      </c>
      <c r="L28" s="118" t="s">
        <v>14</v>
      </c>
      <c r="M28" s="117">
        <v>0</v>
      </c>
      <c r="N28" s="118" t="s">
        <v>14</v>
      </c>
      <c r="O28" s="117">
        <v>0</v>
      </c>
      <c r="P28" s="118" t="s">
        <v>14</v>
      </c>
      <c r="Q28" s="185"/>
      <c r="R28" s="186"/>
      <c r="S28" s="117">
        <v>0</v>
      </c>
      <c r="T28" s="118" t="s">
        <v>14</v>
      </c>
      <c r="U28" s="117">
        <v>0</v>
      </c>
      <c r="V28" s="118" t="s">
        <v>14</v>
      </c>
      <c r="W28" s="185"/>
      <c r="X28" s="186"/>
      <c r="Y28" s="117">
        <v>0</v>
      </c>
      <c r="Z28" s="118" t="s">
        <v>14</v>
      </c>
      <c r="AA28" s="185"/>
      <c r="AB28" s="186"/>
      <c r="AC28" s="117">
        <v>0</v>
      </c>
      <c r="AD28" s="118" t="s">
        <v>14</v>
      </c>
      <c r="AE28" s="138">
        <v>193</v>
      </c>
      <c r="AF28" s="148" t="s">
        <v>38</v>
      </c>
    </row>
    <row r="29" spans="1:32" x14ac:dyDescent="0.2">
      <c r="A29" s="3" t="s">
        <v>108</v>
      </c>
      <c r="B29" s="140" t="s">
        <v>220</v>
      </c>
      <c r="C29" s="117">
        <v>0</v>
      </c>
      <c r="D29" s="118" t="s">
        <v>14</v>
      </c>
      <c r="E29" s="117">
        <v>12</v>
      </c>
      <c r="F29" s="118" t="s">
        <v>161</v>
      </c>
      <c r="G29" s="117">
        <v>0</v>
      </c>
      <c r="H29" s="118" t="s">
        <v>14</v>
      </c>
      <c r="I29" s="185"/>
      <c r="J29" s="186"/>
      <c r="K29" s="117">
        <v>13</v>
      </c>
      <c r="L29" s="118" t="s">
        <v>400</v>
      </c>
      <c r="M29" s="185"/>
      <c r="N29" s="186"/>
      <c r="O29" s="117">
        <v>0</v>
      </c>
      <c r="P29" s="118" t="s">
        <v>14</v>
      </c>
      <c r="Q29" s="185"/>
      <c r="R29" s="186"/>
      <c r="S29" s="117">
        <v>5</v>
      </c>
      <c r="T29" s="118" t="s">
        <v>431</v>
      </c>
      <c r="U29" s="117">
        <v>4</v>
      </c>
      <c r="V29" s="118" t="s">
        <v>472</v>
      </c>
      <c r="W29" s="117">
        <v>36</v>
      </c>
      <c r="X29" s="118" t="s">
        <v>719</v>
      </c>
      <c r="Y29" s="185"/>
      <c r="Z29" s="186"/>
      <c r="AA29" s="117">
        <v>4</v>
      </c>
      <c r="AB29" s="118" t="s">
        <v>472</v>
      </c>
      <c r="AC29" s="117">
        <v>0</v>
      </c>
      <c r="AD29" s="118" t="s">
        <v>14</v>
      </c>
      <c r="AE29" s="138">
        <v>80</v>
      </c>
      <c r="AF29" s="148" t="s">
        <v>439</v>
      </c>
    </row>
    <row r="30" spans="1:32" x14ac:dyDescent="0.2">
      <c r="A30" s="3" t="s">
        <v>108</v>
      </c>
      <c r="B30" s="140" t="s">
        <v>224</v>
      </c>
      <c r="C30" s="117">
        <v>0</v>
      </c>
      <c r="D30" s="118" t="s">
        <v>14</v>
      </c>
      <c r="E30" s="117">
        <v>4</v>
      </c>
      <c r="F30" s="118" t="s">
        <v>263</v>
      </c>
      <c r="G30" s="117">
        <v>7</v>
      </c>
      <c r="H30" s="118" t="s">
        <v>130</v>
      </c>
      <c r="I30" s="117">
        <v>0</v>
      </c>
      <c r="J30" s="118" t="s">
        <v>14</v>
      </c>
      <c r="K30" s="117">
        <v>13</v>
      </c>
      <c r="L30" s="118" t="s">
        <v>183</v>
      </c>
      <c r="M30" s="185"/>
      <c r="N30" s="186"/>
      <c r="O30" s="117">
        <v>0</v>
      </c>
      <c r="P30" s="118" t="s">
        <v>14</v>
      </c>
      <c r="Q30" s="117">
        <v>44</v>
      </c>
      <c r="R30" s="118" t="s">
        <v>324</v>
      </c>
      <c r="S30" s="117">
        <v>14</v>
      </c>
      <c r="T30" s="118" t="s">
        <v>179</v>
      </c>
      <c r="U30" s="117">
        <v>8</v>
      </c>
      <c r="V30" s="118" t="s">
        <v>520</v>
      </c>
      <c r="W30" s="117">
        <v>42</v>
      </c>
      <c r="X30" s="118" t="s">
        <v>637</v>
      </c>
      <c r="Y30" s="117">
        <v>4</v>
      </c>
      <c r="Z30" s="118" t="s">
        <v>263</v>
      </c>
      <c r="AA30" s="117">
        <v>8</v>
      </c>
      <c r="AB30" s="118" t="s">
        <v>520</v>
      </c>
      <c r="AC30" s="117">
        <v>0</v>
      </c>
      <c r="AD30" s="118" t="s">
        <v>14</v>
      </c>
      <c r="AE30" s="138">
        <v>146</v>
      </c>
      <c r="AF30" s="148" t="s">
        <v>50</v>
      </c>
    </row>
    <row r="31" spans="1:32" x14ac:dyDescent="0.2">
      <c r="A31" s="3" t="s">
        <v>108</v>
      </c>
      <c r="B31" s="140" t="s">
        <v>228</v>
      </c>
      <c r="C31" s="185"/>
      <c r="D31" s="186"/>
      <c r="E31" s="117">
        <v>0</v>
      </c>
      <c r="F31" s="118" t="s">
        <v>14</v>
      </c>
      <c r="G31" s="117">
        <v>0</v>
      </c>
      <c r="H31" s="118" t="s">
        <v>14</v>
      </c>
      <c r="I31" s="185"/>
      <c r="J31" s="186"/>
      <c r="K31" s="117">
        <v>7</v>
      </c>
      <c r="L31" s="118" t="s">
        <v>112</v>
      </c>
      <c r="M31" s="185"/>
      <c r="N31" s="186"/>
      <c r="O31" s="117">
        <v>0</v>
      </c>
      <c r="P31" s="118" t="s">
        <v>14</v>
      </c>
      <c r="Q31" s="117">
        <v>14</v>
      </c>
      <c r="R31" s="118" t="s">
        <v>294</v>
      </c>
      <c r="S31" s="185"/>
      <c r="T31" s="186"/>
      <c r="U31" s="117">
        <v>0</v>
      </c>
      <c r="V31" s="118" t="s">
        <v>14</v>
      </c>
      <c r="W31" s="117">
        <v>12</v>
      </c>
      <c r="X31" s="118" t="s">
        <v>506</v>
      </c>
      <c r="Y31" s="185"/>
      <c r="Z31" s="186"/>
      <c r="AA31" s="185"/>
      <c r="AB31" s="186"/>
      <c r="AC31" s="117">
        <v>0</v>
      </c>
      <c r="AD31" s="118" t="s">
        <v>14</v>
      </c>
      <c r="AE31" s="138">
        <v>41</v>
      </c>
      <c r="AF31" s="148" t="s">
        <v>632</v>
      </c>
    </row>
    <row r="32" spans="1:32" x14ac:dyDescent="0.2">
      <c r="A32" s="3" t="s">
        <v>108</v>
      </c>
      <c r="B32" s="140" t="s">
        <v>233</v>
      </c>
      <c r="C32" s="117">
        <v>0</v>
      </c>
      <c r="D32" s="118" t="s">
        <v>14</v>
      </c>
      <c r="E32" s="117">
        <v>3</v>
      </c>
      <c r="F32" s="118" t="s">
        <v>543</v>
      </c>
      <c r="G32" s="117">
        <v>218</v>
      </c>
      <c r="H32" s="118" t="s">
        <v>528</v>
      </c>
      <c r="I32" s="117">
        <v>3</v>
      </c>
      <c r="J32" s="118" t="s">
        <v>543</v>
      </c>
      <c r="K32" s="117">
        <v>17</v>
      </c>
      <c r="L32" s="118" t="s">
        <v>327</v>
      </c>
      <c r="M32" s="117">
        <v>3</v>
      </c>
      <c r="N32" s="118" t="s">
        <v>543</v>
      </c>
      <c r="O32" s="185"/>
      <c r="P32" s="186"/>
      <c r="Q32" s="117">
        <v>28</v>
      </c>
      <c r="R32" s="118" t="s">
        <v>418</v>
      </c>
      <c r="S32" s="117">
        <v>27</v>
      </c>
      <c r="T32" s="118" t="s">
        <v>353</v>
      </c>
      <c r="U32" s="117">
        <v>40</v>
      </c>
      <c r="V32" s="118" t="s">
        <v>215</v>
      </c>
      <c r="W32" s="117">
        <v>43</v>
      </c>
      <c r="X32" s="118" t="s">
        <v>635</v>
      </c>
      <c r="Y32" s="117">
        <v>7</v>
      </c>
      <c r="Z32" s="118" t="s">
        <v>457</v>
      </c>
      <c r="AA32" s="117">
        <v>14</v>
      </c>
      <c r="AB32" s="118" t="s">
        <v>34</v>
      </c>
      <c r="AC32" s="117">
        <v>0</v>
      </c>
      <c r="AD32" s="118" t="s">
        <v>14</v>
      </c>
      <c r="AE32" s="138">
        <v>405</v>
      </c>
      <c r="AF32" s="148" t="s">
        <v>317</v>
      </c>
    </row>
    <row r="33" spans="1:32" x14ac:dyDescent="0.2">
      <c r="A33" s="3" t="s">
        <v>108</v>
      </c>
      <c r="B33" s="140" t="s">
        <v>237</v>
      </c>
      <c r="C33" s="185"/>
      <c r="D33" s="186"/>
      <c r="E33" s="117">
        <v>11</v>
      </c>
      <c r="F33" s="118" t="s">
        <v>629</v>
      </c>
      <c r="G33" s="185"/>
      <c r="H33" s="186"/>
      <c r="I33" s="117">
        <v>0</v>
      </c>
      <c r="J33" s="118" t="s">
        <v>14</v>
      </c>
      <c r="K33" s="117">
        <v>19</v>
      </c>
      <c r="L33" s="118" t="s">
        <v>315</v>
      </c>
      <c r="M33" s="117">
        <v>0</v>
      </c>
      <c r="N33" s="118" t="s">
        <v>14</v>
      </c>
      <c r="O33" s="117">
        <v>0</v>
      </c>
      <c r="P33" s="118" t="s">
        <v>14</v>
      </c>
      <c r="Q33" s="117">
        <v>42</v>
      </c>
      <c r="R33" s="118" t="s">
        <v>265</v>
      </c>
      <c r="S33" s="117">
        <v>16</v>
      </c>
      <c r="T33" s="118" t="s">
        <v>19</v>
      </c>
      <c r="U33" s="117">
        <v>27</v>
      </c>
      <c r="V33" s="118" t="s">
        <v>231</v>
      </c>
      <c r="W33" s="117">
        <v>17</v>
      </c>
      <c r="X33" s="118" t="s">
        <v>681</v>
      </c>
      <c r="Y33" s="185"/>
      <c r="Z33" s="186"/>
      <c r="AA33" s="117">
        <v>13</v>
      </c>
      <c r="AB33" s="118" t="s">
        <v>322</v>
      </c>
      <c r="AC33" s="117">
        <v>0</v>
      </c>
      <c r="AD33" s="118" t="s">
        <v>14</v>
      </c>
      <c r="AE33" s="138">
        <v>148</v>
      </c>
      <c r="AF33" s="148" t="s">
        <v>50</v>
      </c>
    </row>
    <row r="34" spans="1:32" x14ac:dyDescent="0.2">
      <c r="A34" s="3" t="s">
        <v>108</v>
      </c>
      <c r="B34" s="140" t="s">
        <v>242</v>
      </c>
      <c r="C34" s="185"/>
      <c r="D34" s="186"/>
      <c r="E34" s="117">
        <v>4</v>
      </c>
      <c r="F34" s="118" t="s">
        <v>391</v>
      </c>
      <c r="G34" s="117">
        <v>265</v>
      </c>
      <c r="H34" s="118" t="s">
        <v>897</v>
      </c>
      <c r="I34" s="185"/>
      <c r="J34" s="186"/>
      <c r="K34" s="117">
        <v>26</v>
      </c>
      <c r="L34" s="118" t="s">
        <v>461</v>
      </c>
      <c r="M34" s="117">
        <v>4</v>
      </c>
      <c r="N34" s="118" t="s">
        <v>391</v>
      </c>
      <c r="O34" s="117">
        <v>0</v>
      </c>
      <c r="P34" s="118" t="s">
        <v>14</v>
      </c>
      <c r="Q34" s="117">
        <v>38</v>
      </c>
      <c r="R34" s="118" t="s">
        <v>179</v>
      </c>
      <c r="S34" s="117">
        <v>3</v>
      </c>
      <c r="T34" s="118" t="s">
        <v>554</v>
      </c>
      <c r="U34" s="117">
        <v>14</v>
      </c>
      <c r="V34" s="118" t="s">
        <v>34</v>
      </c>
      <c r="W34" s="117">
        <v>31</v>
      </c>
      <c r="X34" s="118" t="s">
        <v>441</v>
      </c>
      <c r="Y34" s="117">
        <v>4</v>
      </c>
      <c r="Z34" s="118" t="s">
        <v>391</v>
      </c>
      <c r="AA34" s="117">
        <v>5</v>
      </c>
      <c r="AB34" s="118" t="s">
        <v>336</v>
      </c>
      <c r="AC34" s="117">
        <v>0</v>
      </c>
      <c r="AD34" s="118" t="s">
        <v>14</v>
      </c>
      <c r="AE34" s="138">
        <v>396</v>
      </c>
      <c r="AF34" s="148" t="s">
        <v>530</v>
      </c>
    </row>
    <row r="35" spans="1:32" x14ac:dyDescent="0.2">
      <c r="A35" s="3" t="s">
        <v>108</v>
      </c>
      <c r="B35" s="140" t="s">
        <v>245</v>
      </c>
      <c r="C35" s="185"/>
      <c r="D35" s="186"/>
      <c r="E35" s="185"/>
      <c r="F35" s="186"/>
      <c r="G35" s="185"/>
      <c r="H35" s="186"/>
      <c r="I35" s="117">
        <v>0</v>
      </c>
      <c r="J35" s="118" t="s">
        <v>14</v>
      </c>
      <c r="K35" s="117">
        <v>10</v>
      </c>
      <c r="L35" s="118" t="s">
        <v>598</v>
      </c>
      <c r="M35" s="185"/>
      <c r="N35" s="186"/>
      <c r="O35" s="117">
        <v>0</v>
      </c>
      <c r="P35" s="118" t="s">
        <v>14</v>
      </c>
      <c r="Q35" s="117">
        <v>25</v>
      </c>
      <c r="R35" s="118" t="s">
        <v>351</v>
      </c>
      <c r="S35" s="117">
        <v>20</v>
      </c>
      <c r="T35" s="118" t="s">
        <v>124</v>
      </c>
      <c r="U35" s="117">
        <v>17</v>
      </c>
      <c r="V35" s="118" t="s">
        <v>196</v>
      </c>
      <c r="W35" s="117">
        <v>24</v>
      </c>
      <c r="X35" s="118" t="s">
        <v>393</v>
      </c>
      <c r="Y35" s="185"/>
      <c r="Z35" s="186"/>
      <c r="AA35" s="117">
        <v>5</v>
      </c>
      <c r="AB35" s="118" t="s">
        <v>193</v>
      </c>
      <c r="AC35" s="117">
        <v>0</v>
      </c>
      <c r="AD35" s="118" t="s">
        <v>14</v>
      </c>
      <c r="AE35" s="138">
        <v>109</v>
      </c>
      <c r="AF35" s="148" t="s">
        <v>207</v>
      </c>
    </row>
    <row r="36" spans="1:32" x14ac:dyDescent="0.2">
      <c r="A36" s="3" t="s">
        <v>108</v>
      </c>
      <c r="B36" s="140" t="s">
        <v>250</v>
      </c>
      <c r="C36" s="185"/>
      <c r="D36" s="186"/>
      <c r="E36" s="185"/>
      <c r="F36" s="186"/>
      <c r="G36" s="117">
        <v>83</v>
      </c>
      <c r="H36" s="118" t="s">
        <v>853</v>
      </c>
      <c r="I36" s="117">
        <v>0</v>
      </c>
      <c r="J36" s="118" t="s">
        <v>14</v>
      </c>
      <c r="K36" s="185"/>
      <c r="L36" s="186"/>
      <c r="M36" s="117">
        <v>0</v>
      </c>
      <c r="N36" s="118" t="s">
        <v>14</v>
      </c>
      <c r="O36" s="117">
        <v>0</v>
      </c>
      <c r="P36" s="118" t="s">
        <v>14</v>
      </c>
      <c r="Q36" s="117">
        <v>22</v>
      </c>
      <c r="R36" s="118" t="s">
        <v>434</v>
      </c>
      <c r="S36" s="185"/>
      <c r="T36" s="186"/>
      <c r="U36" s="117">
        <v>33</v>
      </c>
      <c r="V36" s="118" t="s">
        <v>311</v>
      </c>
      <c r="W36" s="185"/>
      <c r="X36" s="186"/>
      <c r="Y36" s="117">
        <v>0</v>
      </c>
      <c r="Z36" s="118" t="s">
        <v>14</v>
      </c>
      <c r="AA36" s="117">
        <v>9</v>
      </c>
      <c r="AB36" s="118" t="s">
        <v>414</v>
      </c>
      <c r="AC36" s="117">
        <v>0</v>
      </c>
      <c r="AD36" s="118" t="s">
        <v>14</v>
      </c>
      <c r="AE36" s="138">
        <v>156</v>
      </c>
      <c r="AF36" s="148" t="s">
        <v>427</v>
      </c>
    </row>
    <row r="37" spans="1:32" x14ac:dyDescent="0.2">
      <c r="A37" s="3" t="s">
        <v>108</v>
      </c>
      <c r="B37" s="140" t="s">
        <v>254</v>
      </c>
      <c r="C37" s="117">
        <v>0</v>
      </c>
      <c r="D37" s="118" t="s">
        <v>14</v>
      </c>
      <c r="E37" s="117">
        <v>0</v>
      </c>
      <c r="F37" s="118" t="s">
        <v>14</v>
      </c>
      <c r="G37" s="117">
        <v>0</v>
      </c>
      <c r="H37" s="118" t="s">
        <v>14</v>
      </c>
      <c r="I37" s="185"/>
      <c r="J37" s="186"/>
      <c r="K37" s="117">
        <v>4</v>
      </c>
      <c r="L37" s="118" t="s">
        <v>418</v>
      </c>
      <c r="M37" s="185"/>
      <c r="N37" s="186"/>
      <c r="O37" s="117">
        <v>0</v>
      </c>
      <c r="P37" s="118" t="s">
        <v>14</v>
      </c>
      <c r="Q37" s="117">
        <v>14</v>
      </c>
      <c r="R37" s="118" t="s">
        <v>484</v>
      </c>
      <c r="S37" s="117">
        <v>14</v>
      </c>
      <c r="T37" s="118" t="s">
        <v>484</v>
      </c>
      <c r="U37" s="185"/>
      <c r="V37" s="186"/>
      <c r="W37" s="117">
        <v>9</v>
      </c>
      <c r="X37" s="118" t="s">
        <v>305</v>
      </c>
      <c r="Y37" s="117">
        <v>0</v>
      </c>
      <c r="Z37" s="118" t="s">
        <v>14</v>
      </c>
      <c r="AA37" s="117">
        <v>14</v>
      </c>
      <c r="AB37" s="118" t="s">
        <v>484</v>
      </c>
      <c r="AC37" s="117">
        <v>0</v>
      </c>
      <c r="AD37" s="118" t="s">
        <v>14</v>
      </c>
      <c r="AE37" s="138">
        <v>58</v>
      </c>
      <c r="AF37" s="148" t="s">
        <v>509</v>
      </c>
    </row>
    <row r="38" spans="1:32" x14ac:dyDescent="0.2">
      <c r="A38" s="3" t="s">
        <v>108</v>
      </c>
      <c r="B38" s="140" t="s">
        <v>9</v>
      </c>
      <c r="C38" s="117">
        <v>22</v>
      </c>
      <c r="D38" s="118" t="s">
        <v>257</v>
      </c>
      <c r="E38" s="117">
        <v>135</v>
      </c>
      <c r="F38" s="118" t="s">
        <v>232</v>
      </c>
      <c r="G38" s="117">
        <v>3497</v>
      </c>
      <c r="H38" s="118" t="s">
        <v>708</v>
      </c>
      <c r="I38" s="117">
        <v>53</v>
      </c>
      <c r="J38" s="118" t="s">
        <v>554</v>
      </c>
      <c r="K38" s="117">
        <v>443</v>
      </c>
      <c r="L38" s="118" t="s">
        <v>461</v>
      </c>
      <c r="M38" s="117">
        <v>61</v>
      </c>
      <c r="N38" s="118" t="s">
        <v>509</v>
      </c>
      <c r="O38" s="117">
        <v>23</v>
      </c>
      <c r="P38" s="118" t="s">
        <v>257</v>
      </c>
      <c r="Q38" s="117">
        <v>760</v>
      </c>
      <c r="R38" s="118" t="s">
        <v>625</v>
      </c>
      <c r="S38" s="117">
        <v>277</v>
      </c>
      <c r="T38" s="118" t="s">
        <v>447</v>
      </c>
      <c r="U38" s="117">
        <v>435</v>
      </c>
      <c r="V38" s="118" t="s">
        <v>382</v>
      </c>
      <c r="W38" s="117">
        <v>747</v>
      </c>
      <c r="X38" s="118" t="s">
        <v>372</v>
      </c>
      <c r="Y38" s="117">
        <v>48</v>
      </c>
      <c r="Z38" s="118" t="s">
        <v>543</v>
      </c>
      <c r="AA38" s="117">
        <v>254</v>
      </c>
      <c r="AB38" s="118" t="s">
        <v>135</v>
      </c>
      <c r="AC38" s="117">
        <v>0</v>
      </c>
      <c r="AD38" s="118" t="s">
        <v>14</v>
      </c>
      <c r="AE38" s="117">
        <v>6755</v>
      </c>
      <c r="AF38" s="148" t="s">
        <v>875</v>
      </c>
    </row>
    <row r="39" spans="1:32" x14ac:dyDescent="0.2">
      <c r="A39" s="3" t="s">
        <v>260</v>
      </c>
      <c r="B39" s="140" t="s">
        <v>109</v>
      </c>
      <c r="C39" s="185"/>
      <c r="D39" s="186"/>
      <c r="E39" s="117">
        <v>4</v>
      </c>
      <c r="F39" s="118" t="s">
        <v>42</v>
      </c>
      <c r="G39" s="185"/>
      <c r="H39" s="186"/>
      <c r="I39" s="117">
        <v>3</v>
      </c>
      <c r="J39" s="118" t="s">
        <v>385</v>
      </c>
      <c r="K39" s="117">
        <v>12</v>
      </c>
      <c r="L39" s="118" t="s">
        <v>285</v>
      </c>
      <c r="M39" s="117">
        <v>0</v>
      </c>
      <c r="N39" s="118" t="s">
        <v>14</v>
      </c>
      <c r="O39" s="185"/>
      <c r="P39" s="186"/>
      <c r="Q39" s="117">
        <v>35</v>
      </c>
      <c r="R39" s="118" t="s">
        <v>484</v>
      </c>
      <c r="S39" s="117">
        <v>12</v>
      </c>
      <c r="T39" s="118" t="s">
        <v>285</v>
      </c>
      <c r="U39" s="117">
        <v>37</v>
      </c>
      <c r="V39" s="118" t="s">
        <v>367</v>
      </c>
      <c r="W39" s="117">
        <v>26</v>
      </c>
      <c r="X39" s="118" t="s">
        <v>479</v>
      </c>
      <c r="Y39" s="185"/>
      <c r="Z39" s="186"/>
      <c r="AA39" s="117">
        <v>11</v>
      </c>
      <c r="AB39" s="118" t="s">
        <v>648</v>
      </c>
      <c r="AC39" s="117">
        <v>0</v>
      </c>
      <c r="AD39" s="118" t="s">
        <v>14</v>
      </c>
      <c r="AE39" s="138">
        <v>145</v>
      </c>
      <c r="AF39" s="148" t="s">
        <v>385</v>
      </c>
    </row>
    <row r="40" spans="1:32" x14ac:dyDescent="0.2">
      <c r="A40" s="3" t="s">
        <v>260</v>
      </c>
      <c r="B40" s="140" t="s">
        <v>115</v>
      </c>
      <c r="C40" s="185"/>
      <c r="D40" s="186"/>
      <c r="E40" s="117">
        <v>6</v>
      </c>
      <c r="F40" s="118" t="s">
        <v>34</v>
      </c>
      <c r="G40" s="185"/>
      <c r="H40" s="186"/>
      <c r="I40" s="185"/>
      <c r="J40" s="186"/>
      <c r="K40" s="117">
        <v>18</v>
      </c>
      <c r="L40" s="118" t="s">
        <v>299</v>
      </c>
      <c r="M40" s="185"/>
      <c r="N40" s="186"/>
      <c r="O40" s="117">
        <v>0</v>
      </c>
      <c r="P40" s="118" t="s">
        <v>14</v>
      </c>
      <c r="Q40" s="117">
        <v>36</v>
      </c>
      <c r="R40" s="118" t="s">
        <v>428</v>
      </c>
      <c r="S40" s="117">
        <v>19</v>
      </c>
      <c r="T40" s="118" t="s">
        <v>628</v>
      </c>
      <c r="U40" s="117">
        <v>21</v>
      </c>
      <c r="V40" s="118" t="s">
        <v>151</v>
      </c>
      <c r="W40" s="117">
        <v>50</v>
      </c>
      <c r="X40" s="118" t="s">
        <v>411</v>
      </c>
      <c r="Y40" s="117">
        <v>3</v>
      </c>
      <c r="Z40" s="118" t="s">
        <v>457</v>
      </c>
      <c r="AA40" s="117">
        <v>13</v>
      </c>
      <c r="AB40" s="118" t="s">
        <v>648</v>
      </c>
      <c r="AC40" s="117">
        <v>0</v>
      </c>
      <c r="AD40" s="118" t="s">
        <v>14</v>
      </c>
      <c r="AE40" s="138">
        <v>172</v>
      </c>
      <c r="AF40" s="148" t="s">
        <v>55</v>
      </c>
    </row>
    <row r="41" spans="1:32" x14ac:dyDescent="0.2">
      <c r="A41" s="3" t="s">
        <v>260</v>
      </c>
      <c r="B41" s="140" t="s">
        <v>120</v>
      </c>
      <c r="C41" s="185"/>
      <c r="D41" s="186"/>
      <c r="E41" s="117">
        <v>14</v>
      </c>
      <c r="F41" s="118" t="s">
        <v>447</v>
      </c>
      <c r="G41" s="117">
        <v>7</v>
      </c>
      <c r="H41" s="118" t="s">
        <v>385</v>
      </c>
      <c r="I41" s="117">
        <v>11</v>
      </c>
      <c r="J41" s="118" t="s">
        <v>65</v>
      </c>
      <c r="K41" s="117">
        <v>41</v>
      </c>
      <c r="L41" s="118" t="s">
        <v>156</v>
      </c>
      <c r="M41" s="117">
        <v>5</v>
      </c>
      <c r="N41" s="118" t="s">
        <v>157</v>
      </c>
      <c r="O41" s="117">
        <v>3</v>
      </c>
      <c r="P41" s="118" t="s">
        <v>509</v>
      </c>
      <c r="Q41" s="117">
        <v>79</v>
      </c>
      <c r="R41" s="118" t="s">
        <v>127</v>
      </c>
      <c r="S41" s="117">
        <v>36</v>
      </c>
      <c r="T41" s="118" t="s">
        <v>635</v>
      </c>
      <c r="U41" s="117">
        <v>41</v>
      </c>
      <c r="V41" s="118" t="s">
        <v>156</v>
      </c>
      <c r="W41" s="117">
        <v>69</v>
      </c>
      <c r="X41" s="118" t="s">
        <v>113</v>
      </c>
      <c r="Y41" s="117">
        <v>3</v>
      </c>
      <c r="Z41" s="118" t="s">
        <v>509</v>
      </c>
      <c r="AA41" s="117">
        <v>30</v>
      </c>
      <c r="AB41" s="118" t="s">
        <v>322</v>
      </c>
      <c r="AC41" s="117">
        <v>0</v>
      </c>
      <c r="AD41" s="118" t="s">
        <v>14</v>
      </c>
      <c r="AE41" s="138">
        <v>341</v>
      </c>
      <c r="AF41" s="148" t="s">
        <v>472</v>
      </c>
    </row>
    <row r="42" spans="1:32" x14ac:dyDescent="0.2">
      <c r="A42" s="3" t="s">
        <v>260</v>
      </c>
      <c r="B42" s="140" t="s">
        <v>125</v>
      </c>
      <c r="C42" s="117">
        <v>3</v>
      </c>
      <c r="D42" s="118" t="s">
        <v>439</v>
      </c>
      <c r="E42" s="117">
        <v>16</v>
      </c>
      <c r="F42" s="118" t="s">
        <v>431</v>
      </c>
      <c r="G42" s="117">
        <v>7</v>
      </c>
      <c r="H42" s="118" t="s">
        <v>263</v>
      </c>
      <c r="I42" s="185"/>
      <c r="J42" s="186"/>
      <c r="K42" s="117">
        <v>30</v>
      </c>
      <c r="L42" s="118" t="s">
        <v>210</v>
      </c>
      <c r="M42" s="117">
        <v>3</v>
      </c>
      <c r="N42" s="118" t="s">
        <v>439</v>
      </c>
      <c r="O42" s="185"/>
      <c r="P42" s="186"/>
      <c r="Q42" s="117">
        <v>56</v>
      </c>
      <c r="R42" s="118" t="s">
        <v>393</v>
      </c>
      <c r="S42" s="117">
        <v>21</v>
      </c>
      <c r="T42" s="118" t="s">
        <v>546</v>
      </c>
      <c r="U42" s="117">
        <v>18</v>
      </c>
      <c r="V42" s="118" t="s">
        <v>563</v>
      </c>
      <c r="W42" s="117">
        <v>46</v>
      </c>
      <c r="X42" s="118" t="s">
        <v>437</v>
      </c>
      <c r="Y42" s="117">
        <v>4</v>
      </c>
      <c r="Z42" s="118" t="s">
        <v>207</v>
      </c>
      <c r="AA42" s="117">
        <v>49</v>
      </c>
      <c r="AB42" s="118" t="s">
        <v>155</v>
      </c>
      <c r="AC42" s="117">
        <v>0</v>
      </c>
      <c r="AD42" s="118" t="s">
        <v>14</v>
      </c>
      <c r="AE42" s="138">
        <v>255</v>
      </c>
      <c r="AF42" s="148" t="s">
        <v>175</v>
      </c>
    </row>
    <row r="43" spans="1:32" x14ac:dyDescent="0.2">
      <c r="A43" s="3" t="s">
        <v>260</v>
      </c>
      <c r="B43" s="140" t="s">
        <v>131</v>
      </c>
      <c r="C43" s="117">
        <v>0</v>
      </c>
      <c r="D43" s="118" t="s">
        <v>14</v>
      </c>
      <c r="E43" s="117">
        <v>5</v>
      </c>
      <c r="F43" s="118" t="s">
        <v>509</v>
      </c>
      <c r="G43" s="117">
        <v>501</v>
      </c>
      <c r="H43" s="118" t="s">
        <v>898</v>
      </c>
      <c r="I43" s="117">
        <v>0</v>
      </c>
      <c r="J43" s="118" t="s">
        <v>14</v>
      </c>
      <c r="K43" s="117">
        <v>0</v>
      </c>
      <c r="L43" s="118" t="s">
        <v>14</v>
      </c>
      <c r="M43" s="117">
        <v>0</v>
      </c>
      <c r="N43" s="118" t="s">
        <v>14</v>
      </c>
      <c r="O43" s="117">
        <v>0</v>
      </c>
      <c r="P43" s="118" t="s">
        <v>14</v>
      </c>
      <c r="Q43" s="117">
        <v>0</v>
      </c>
      <c r="R43" s="118" t="s">
        <v>14</v>
      </c>
      <c r="S43" s="117">
        <v>0</v>
      </c>
      <c r="T43" s="118" t="s">
        <v>14</v>
      </c>
      <c r="U43" s="117">
        <v>12</v>
      </c>
      <c r="V43" s="118" t="s">
        <v>50</v>
      </c>
      <c r="W43" s="117">
        <v>24</v>
      </c>
      <c r="X43" s="118" t="s">
        <v>442</v>
      </c>
      <c r="Y43" s="117">
        <v>0</v>
      </c>
      <c r="Z43" s="118" t="s">
        <v>14</v>
      </c>
      <c r="AA43" s="185"/>
      <c r="AB43" s="186"/>
      <c r="AC43" s="117">
        <v>0</v>
      </c>
      <c r="AD43" s="118" t="s">
        <v>14</v>
      </c>
      <c r="AE43" s="138">
        <v>544</v>
      </c>
      <c r="AF43" s="148" t="s">
        <v>80</v>
      </c>
    </row>
    <row r="44" spans="1:32" x14ac:dyDescent="0.2">
      <c r="A44" s="3" t="s">
        <v>260</v>
      </c>
      <c r="B44" s="140" t="s">
        <v>136</v>
      </c>
      <c r="C44" s="117">
        <v>0</v>
      </c>
      <c r="D44" s="118" t="s">
        <v>14</v>
      </c>
      <c r="E44" s="185"/>
      <c r="F44" s="186"/>
      <c r="G44" s="117">
        <v>313</v>
      </c>
      <c r="H44" s="118" t="s">
        <v>686</v>
      </c>
      <c r="I44" s="185"/>
      <c r="J44" s="186"/>
      <c r="K44" s="117">
        <v>6</v>
      </c>
      <c r="L44" s="118" t="s">
        <v>293</v>
      </c>
      <c r="M44" s="117">
        <v>3</v>
      </c>
      <c r="N44" s="118" t="s">
        <v>543</v>
      </c>
      <c r="O44" s="117">
        <v>0</v>
      </c>
      <c r="P44" s="118" t="s">
        <v>14</v>
      </c>
      <c r="Q44" s="117">
        <v>17</v>
      </c>
      <c r="R44" s="118" t="s">
        <v>447</v>
      </c>
      <c r="S44" s="117">
        <v>14</v>
      </c>
      <c r="T44" s="118" t="s">
        <v>425</v>
      </c>
      <c r="U44" s="117">
        <v>5</v>
      </c>
      <c r="V44" s="118" t="s">
        <v>439</v>
      </c>
      <c r="W44" s="117">
        <v>39</v>
      </c>
      <c r="X44" s="118" t="s">
        <v>552</v>
      </c>
      <c r="Y44" s="185"/>
      <c r="Z44" s="186"/>
      <c r="AA44" s="117">
        <v>14</v>
      </c>
      <c r="AB44" s="118" t="s">
        <v>425</v>
      </c>
      <c r="AC44" s="117">
        <v>0</v>
      </c>
      <c r="AD44" s="118" t="s">
        <v>14</v>
      </c>
      <c r="AE44" s="138">
        <v>416</v>
      </c>
      <c r="AF44" s="148" t="s">
        <v>84</v>
      </c>
    </row>
    <row r="45" spans="1:32" x14ac:dyDescent="0.2">
      <c r="A45" s="3" t="s">
        <v>260</v>
      </c>
      <c r="B45" s="140" t="s">
        <v>143</v>
      </c>
      <c r="C45" s="185"/>
      <c r="D45" s="186"/>
      <c r="E45" s="185"/>
      <c r="F45" s="186"/>
      <c r="G45" s="117">
        <v>3</v>
      </c>
      <c r="H45" s="118" t="s">
        <v>241</v>
      </c>
      <c r="I45" s="117">
        <v>10</v>
      </c>
      <c r="J45" s="118" t="s">
        <v>585</v>
      </c>
      <c r="K45" s="117">
        <v>39</v>
      </c>
      <c r="L45" s="118" t="s">
        <v>454</v>
      </c>
      <c r="M45" s="117">
        <v>3</v>
      </c>
      <c r="N45" s="118" t="s">
        <v>241</v>
      </c>
      <c r="O45" s="117">
        <v>0</v>
      </c>
      <c r="P45" s="118" t="s">
        <v>14</v>
      </c>
      <c r="Q45" s="117">
        <v>3</v>
      </c>
      <c r="R45" s="118" t="s">
        <v>241</v>
      </c>
      <c r="S45" s="117">
        <v>15</v>
      </c>
      <c r="T45" s="118" t="s">
        <v>381</v>
      </c>
      <c r="U45" s="117">
        <v>27</v>
      </c>
      <c r="V45" s="118" t="s">
        <v>455</v>
      </c>
      <c r="W45" s="117">
        <v>4</v>
      </c>
      <c r="X45" s="118" t="s">
        <v>34</v>
      </c>
      <c r="Y45" s="117">
        <v>3</v>
      </c>
      <c r="Z45" s="118" t="s">
        <v>241</v>
      </c>
      <c r="AA45" s="117">
        <v>5</v>
      </c>
      <c r="AB45" s="118" t="s">
        <v>89</v>
      </c>
      <c r="AC45" s="117">
        <v>0</v>
      </c>
      <c r="AD45" s="118" t="s">
        <v>14</v>
      </c>
      <c r="AE45" s="138">
        <v>115</v>
      </c>
      <c r="AF45" s="148" t="s">
        <v>457</v>
      </c>
    </row>
    <row r="46" spans="1:32" x14ac:dyDescent="0.2">
      <c r="A46" s="3" t="s">
        <v>260</v>
      </c>
      <c r="B46" s="140" t="s">
        <v>147</v>
      </c>
      <c r="C46" s="117">
        <v>0</v>
      </c>
      <c r="D46" s="118" t="s">
        <v>14</v>
      </c>
      <c r="E46" s="117">
        <v>6</v>
      </c>
      <c r="F46" s="118" t="s">
        <v>457</v>
      </c>
      <c r="G46" s="117">
        <v>266</v>
      </c>
      <c r="H46" s="118" t="s">
        <v>555</v>
      </c>
      <c r="I46" s="117">
        <v>8</v>
      </c>
      <c r="J46" s="118" t="s">
        <v>427</v>
      </c>
      <c r="K46" s="117">
        <v>24</v>
      </c>
      <c r="L46" s="118" t="s">
        <v>500</v>
      </c>
      <c r="M46" s="185"/>
      <c r="N46" s="186"/>
      <c r="O46" s="117">
        <v>0</v>
      </c>
      <c r="P46" s="118" t="s">
        <v>14</v>
      </c>
      <c r="Q46" s="117">
        <v>3</v>
      </c>
      <c r="R46" s="118" t="s">
        <v>509</v>
      </c>
      <c r="S46" s="185"/>
      <c r="T46" s="186"/>
      <c r="U46" s="117">
        <v>14</v>
      </c>
      <c r="V46" s="118" t="s">
        <v>447</v>
      </c>
      <c r="W46" s="117">
        <v>17</v>
      </c>
      <c r="X46" s="118" t="s">
        <v>184</v>
      </c>
      <c r="Y46" s="117">
        <v>0</v>
      </c>
      <c r="Z46" s="118" t="s">
        <v>14</v>
      </c>
      <c r="AA46" s="185"/>
      <c r="AB46" s="186"/>
      <c r="AC46" s="117">
        <v>0</v>
      </c>
      <c r="AD46" s="118" t="s">
        <v>14</v>
      </c>
      <c r="AE46" s="138">
        <v>344</v>
      </c>
      <c r="AF46" s="148" t="s">
        <v>472</v>
      </c>
    </row>
    <row r="47" spans="1:32" x14ac:dyDescent="0.2">
      <c r="A47" s="3" t="s">
        <v>260</v>
      </c>
      <c r="B47" s="140" t="s">
        <v>152</v>
      </c>
      <c r="C47" s="117">
        <v>0</v>
      </c>
      <c r="D47" s="118" t="s">
        <v>14</v>
      </c>
      <c r="E47" s="185"/>
      <c r="F47" s="186"/>
      <c r="G47" s="117">
        <v>189</v>
      </c>
      <c r="H47" s="118" t="s">
        <v>899</v>
      </c>
      <c r="I47" s="117">
        <v>0</v>
      </c>
      <c r="J47" s="118" t="s">
        <v>14</v>
      </c>
      <c r="K47" s="117">
        <v>0</v>
      </c>
      <c r="L47" s="118" t="s">
        <v>14</v>
      </c>
      <c r="M47" s="117">
        <v>0</v>
      </c>
      <c r="N47" s="118" t="s">
        <v>14</v>
      </c>
      <c r="O47" s="117">
        <v>0</v>
      </c>
      <c r="P47" s="118" t="s">
        <v>14</v>
      </c>
      <c r="Q47" s="185"/>
      <c r="R47" s="186"/>
      <c r="S47" s="185"/>
      <c r="T47" s="186"/>
      <c r="U47" s="185"/>
      <c r="V47" s="186"/>
      <c r="W47" s="185"/>
      <c r="X47" s="186"/>
      <c r="Y47" s="117">
        <v>0</v>
      </c>
      <c r="Z47" s="118" t="s">
        <v>14</v>
      </c>
      <c r="AA47" s="185"/>
      <c r="AB47" s="186"/>
      <c r="AC47" s="117">
        <v>0</v>
      </c>
      <c r="AD47" s="118" t="s">
        <v>14</v>
      </c>
      <c r="AE47" s="138">
        <v>197</v>
      </c>
      <c r="AF47" s="148" t="s">
        <v>38</v>
      </c>
    </row>
    <row r="48" spans="1:32" x14ac:dyDescent="0.2">
      <c r="A48" s="3" t="s">
        <v>260</v>
      </c>
      <c r="B48" s="140" t="s">
        <v>158</v>
      </c>
      <c r="C48" s="185"/>
      <c r="D48" s="186"/>
      <c r="E48" s="117">
        <v>15</v>
      </c>
      <c r="F48" s="118" t="s">
        <v>647</v>
      </c>
      <c r="G48" s="117">
        <v>5</v>
      </c>
      <c r="H48" s="118" t="s">
        <v>65</v>
      </c>
      <c r="I48" s="185"/>
      <c r="J48" s="186"/>
      <c r="K48" s="117">
        <v>25</v>
      </c>
      <c r="L48" s="118" t="s">
        <v>288</v>
      </c>
      <c r="M48" s="185"/>
      <c r="N48" s="186"/>
      <c r="O48" s="185"/>
      <c r="P48" s="186"/>
      <c r="Q48" s="117">
        <v>12</v>
      </c>
      <c r="R48" s="118" t="s">
        <v>504</v>
      </c>
      <c r="S48" s="117">
        <v>24</v>
      </c>
      <c r="T48" s="118" t="s">
        <v>305</v>
      </c>
      <c r="U48" s="117">
        <v>29</v>
      </c>
      <c r="V48" s="118" t="s">
        <v>357</v>
      </c>
      <c r="W48" s="117">
        <v>24</v>
      </c>
      <c r="X48" s="118" t="s">
        <v>305</v>
      </c>
      <c r="Y48" s="185"/>
      <c r="Z48" s="186"/>
      <c r="AA48" s="117">
        <v>13</v>
      </c>
      <c r="AB48" s="118" t="s">
        <v>134</v>
      </c>
      <c r="AC48" s="117">
        <v>0</v>
      </c>
      <c r="AD48" s="118" t="s">
        <v>14</v>
      </c>
      <c r="AE48" s="138">
        <v>155</v>
      </c>
      <c r="AF48" s="148" t="s">
        <v>427</v>
      </c>
    </row>
    <row r="49" spans="1:32" x14ac:dyDescent="0.2">
      <c r="A49" s="3" t="s">
        <v>260</v>
      </c>
      <c r="B49" s="140" t="s">
        <v>162</v>
      </c>
      <c r="C49" s="117">
        <v>0</v>
      </c>
      <c r="D49" s="118" t="s">
        <v>14</v>
      </c>
      <c r="E49" s="185"/>
      <c r="F49" s="186"/>
      <c r="G49" s="117">
        <v>0</v>
      </c>
      <c r="H49" s="118" t="s">
        <v>14</v>
      </c>
      <c r="I49" s="117">
        <v>0</v>
      </c>
      <c r="J49" s="118" t="s">
        <v>14</v>
      </c>
      <c r="K49" s="185"/>
      <c r="L49" s="186"/>
      <c r="M49" s="185"/>
      <c r="N49" s="186"/>
      <c r="O49" s="117">
        <v>0</v>
      </c>
      <c r="P49" s="118" t="s">
        <v>14</v>
      </c>
      <c r="Q49" s="117">
        <v>21</v>
      </c>
      <c r="R49" s="118" t="s">
        <v>559</v>
      </c>
      <c r="S49" s="117">
        <v>0</v>
      </c>
      <c r="T49" s="118" t="s">
        <v>14</v>
      </c>
      <c r="U49" s="117">
        <v>0</v>
      </c>
      <c r="V49" s="118" t="s">
        <v>14</v>
      </c>
      <c r="W49" s="185"/>
      <c r="X49" s="186"/>
      <c r="Y49" s="117">
        <v>0</v>
      </c>
      <c r="Z49" s="118" t="s">
        <v>14</v>
      </c>
      <c r="AA49" s="185"/>
      <c r="AB49" s="186"/>
      <c r="AC49" s="117">
        <v>0</v>
      </c>
      <c r="AD49" s="118" t="s">
        <v>14</v>
      </c>
      <c r="AE49" s="138">
        <v>27</v>
      </c>
      <c r="AF49" s="148" t="s">
        <v>398</v>
      </c>
    </row>
    <row r="50" spans="1:32" x14ac:dyDescent="0.2">
      <c r="A50" s="3" t="s">
        <v>260</v>
      </c>
      <c r="B50" s="140" t="s">
        <v>166</v>
      </c>
      <c r="C50" s="117">
        <v>0</v>
      </c>
      <c r="D50" s="118" t="s">
        <v>14</v>
      </c>
      <c r="E50" s="117">
        <v>3</v>
      </c>
      <c r="F50" s="118" t="s">
        <v>50</v>
      </c>
      <c r="G50" s="117">
        <v>6</v>
      </c>
      <c r="H50" s="118" t="s">
        <v>442</v>
      </c>
      <c r="I50" s="117">
        <v>0</v>
      </c>
      <c r="J50" s="118" t="s">
        <v>14</v>
      </c>
      <c r="K50" s="117">
        <v>5</v>
      </c>
      <c r="L50" s="118" t="s">
        <v>92</v>
      </c>
      <c r="M50" s="185"/>
      <c r="N50" s="186"/>
      <c r="O50" s="185"/>
      <c r="P50" s="186"/>
      <c r="Q50" s="117">
        <v>72</v>
      </c>
      <c r="R50" s="118" t="s">
        <v>277</v>
      </c>
      <c r="S50" s="117">
        <v>9</v>
      </c>
      <c r="T50" s="118" t="s">
        <v>461</v>
      </c>
      <c r="U50" s="117">
        <v>5</v>
      </c>
      <c r="V50" s="118" t="s">
        <v>92</v>
      </c>
      <c r="W50" s="117">
        <v>14</v>
      </c>
      <c r="X50" s="118" t="s">
        <v>129</v>
      </c>
      <c r="Y50" s="185"/>
      <c r="Z50" s="186"/>
      <c r="AA50" s="117">
        <v>19</v>
      </c>
      <c r="AB50" s="118" t="s">
        <v>384</v>
      </c>
      <c r="AC50" s="117">
        <v>0</v>
      </c>
      <c r="AD50" s="118" t="s">
        <v>14</v>
      </c>
      <c r="AE50" s="138">
        <v>137</v>
      </c>
      <c r="AF50" s="148" t="s">
        <v>232</v>
      </c>
    </row>
    <row r="51" spans="1:32" x14ac:dyDescent="0.2">
      <c r="A51" s="3" t="s">
        <v>260</v>
      </c>
      <c r="B51" s="140" t="s">
        <v>170</v>
      </c>
      <c r="C51" s="185"/>
      <c r="D51" s="186"/>
      <c r="E51" s="117">
        <v>8</v>
      </c>
      <c r="F51" s="118" t="s">
        <v>50</v>
      </c>
      <c r="G51" s="185"/>
      <c r="H51" s="186"/>
      <c r="I51" s="117">
        <v>14</v>
      </c>
      <c r="J51" s="118" t="s">
        <v>135</v>
      </c>
      <c r="K51" s="117">
        <v>18</v>
      </c>
      <c r="L51" s="118" t="s">
        <v>184</v>
      </c>
      <c r="M51" s="117">
        <v>6</v>
      </c>
      <c r="N51" s="118" t="s">
        <v>207</v>
      </c>
      <c r="O51" s="117">
        <v>0</v>
      </c>
      <c r="P51" s="118" t="s">
        <v>14</v>
      </c>
      <c r="Q51" s="117">
        <v>157</v>
      </c>
      <c r="R51" s="118" t="s">
        <v>25</v>
      </c>
      <c r="S51" s="117">
        <v>30</v>
      </c>
      <c r="T51" s="118" t="s">
        <v>546</v>
      </c>
      <c r="U51" s="117">
        <v>34</v>
      </c>
      <c r="V51" s="118" t="s">
        <v>598</v>
      </c>
      <c r="W51" s="117">
        <v>54</v>
      </c>
      <c r="X51" s="118" t="s">
        <v>169</v>
      </c>
      <c r="Y51" s="117">
        <v>6</v>
      </c>
      <c r="Z51" s="118" t="s">
        <v>207</v>
      </c>
      <c r="AA51" s="117">
        <v>38</v>
      </c>
      <c r="AB51" s="118" t="s">
        <v>255</v>
      </c>
      <c r="AC51" s="117">
        <v>0</v>
      </c>
      <c r="AD51" s="118" t="s">
        <v>14</v>
      </c>
      <c r="AE51" s="138">
        <v>368</v>
      </c>
      <c r="AF51" s="148" t="s">
        <v>141</v>
      </c>
    </row>
    <row r="52" spans="1:32" x14ac:dyDescent="0.2">
      <c r="A52" s="3" t="s">
        <v>260</v>
      </c>
      <c r="B52" s="140" t="s">
        <v>176</v>
      </c>
      <c r="C52" s="117">
        <v>0</v>
      </c>
      <c r="D52" s="118" t="s">
        <v>14</v>
      </c>
      <c r="E52" s="117">
        <v>0</v>
      </c>
      <c r="F52" s="118" t="s">
        <v>14</v>
      </c>
      <c r="G52" s="117">
        <v>262</v>
      </c>
      <c r="H52" s="118" t="s">
        <v>945</v>
      </c>
      <c r="I52" s="117">
        <v>0</v>
      </c>
      <c r="J52" s="118" t="s">
        <v>14</v>
      </c>
      <c r="K52" s="117">
        <v>4</v>
      </c>
      <c r="L52" s="118" t="s">
        <v>293</v>
      </c>
      <c r="M52" s="185"/>
      <c r="N52" s="186"/>
      <c r="O52" s="117">
        <v>0</v>
      </c>
      <c r="P52" s="118" t="s">
        <v>14</v>
      </c>
      <c r="Q52" s="185"/>
      <c r="R52" s="186"/>
      <c r="S52" s="117">
        <v>0</v>
      </c>
      <c r="T52" s="118" t="s">
        <v>14</v>
      </c>
      <c r="U52" s="117">
        <v>4</v>
      </c>
      <c r="V52" s="118" t="s">
        <v>293</v>
      </c>
      <c r="W52" s="117">
        <v>14</v>
      </c>
      <c r="X52" s="118" t="s">
        <v>130</v>
      </c>
      <c r="Y52" s="117">
        <v>0</v>
      </c>
      <c r="Z52" s="118" t="s">
        <v>14</v>
      </c>
      <c r="AA52" s="117">
        <v>5</v>
      </c>
      <c r="AB52" s="118" t="s">
        <v>457</v>
      </c>
      <c r="AC52" s="117">
        <v>0</v>
      </c>
      <c r="AD52" s="118" t="s">
        <v>14</v>
      </c>
      <c r="AE52" s="138">
        <v>291</v>
      </c>
      <c r="AF52" s="148" t="s">
        <v>327</v>
      </c>
    </row>
    <row r="53" spans="1:32" x14ac:dyDescent="0.2">
      <c r="A53" s="3" t="s">
        <v>260</v>
      </c>
      <c r="B53" s="140" t="s">
        <v>180</v>
      </c>
      <c r="C53" s="117">
        <v>0</v>
      </c>
      <c r="D53" s="118" t="s">
        <v>14</v>
      </c>
      <c r="E53" s="117">
        <v>11</v>
      </c>
      <c r="F53" s="118" t="s">
        <v>263</v>
      </c>
      <c r="G53" s="117">
        <v>290</v>
      </c>
      <c r="H53" s="118" t="s">
        <v>946</v>
      </c>
      <c r="I53" s="185"/>
      <c r="J53" s="186"/>
      <c r="K53" s="117">
        <v>27</v>
      </c>
      <c r="L53" s="118" t="s">
        <v>461</v>
      </c>
      <c r="M53" s="185"/>
      <c r="N53" s="186"/>
      <c r="O53" s="185"/>
      <c r="P53" s="186"/>
      <c r="Q53" s="117">
        <v>12</v>
      </c>
      <c r="R53" s="118" t="s">
        <v>38</v>
      </c>
      <c r="S53" s="117">
        <v>16</v>
      </c>
      <c r="T53" s="118" t="s">
        <v>422</v>
      </c>
      <c r="U53" s="117">
        <v>9</v>
      </c>
      <c r="V53" s="118" t="s">
        <v>50</v>
      </c>
      <c r="W53" s="117">
        <v>27</v>
      </c>
      <c r="X53" s="118" t="s">
        <v>461</v>
      </c>
      <c r="Y53" s="117">
        <v>0</v>
      </c>
      <c r="Z53" s="118" t="s">
        <v>14</v>
      </c>
      <c r="AA53" s="117">
        <v>11</v>
      </c>
      <c r="AB53" s="118" t="s">
        <v>263</v>
      </c>
      <c r="AC53" s="117">
        <v>0</v>
      </c>
      <c r="AD53" s="118" t="s">
        <v>14</v>
      </c>
      <c r="AE53" s="138">
        <v>407</v>
      </c>
      <c r="AF53" s="148" t="s">
        <v>530</v>
      </c>
    </row>
    <row r="54" spans="1:32" x14ac:dyDescent="0.2">
      <c r="A54" s="3" t="s">
        <v>260</v>
      </c>
      <c r="B54" s="140" t="s">
        <v>185</v>
      </c>
      <c r="C54" s="117">
        <v>0</v>
      </c>
      <c r="D54" s="118" t="s">
        <v>14</v>
      </c>
      <c r="E54" s="117">
        <v>5</v>
      </c>
      <c r="F54" s="118" t="s">
        <v>241</v>
      </c>
      <c r="G54" s="185"/>
      <c r="H54" s="186"/>
      <c r="I54" s="185"/>
      <c r="J54" s="186"/>
      <c r="K54" s="117">
        <v>24</v>
      </c>
      <c r="L54" s="118" t="s">
        <v>128</v>
      </c>
      <c r="M54" s="117">
        <v>6</v>
      </c>
      <c r="N54" s="118" t="s">
        <v>114</v>
      </c>
      <c r="O54" s="185"/>
      <c r="P54" s="186"/>
      <c r="Q54" s="117">
        <v>36</v>
      </c>
      <c r="R54" s="118" t="s">
        <v>206</v>
      </c>
      <c r="S54" s="117">
        <v>10</v>
      </c>
      <c r="T54" s="118" t="s">
        <v>626</v>
      </c>
      <c r="U54" s="117">
        <v>16</v>
      </c>
      <c r="V54" s="118" t="s">
        <v>134</v>
      </c>
      <c r="W54" s="117">
        <v>70</v>
      </c>
      <c r="X54" s="118" t="s">
        <v>511</v>
      </c>
      <c r="Y54" s="117">
        <v>4</v>
      </c>
      <c r="Z54" s="118" t="s">
        <v>385</v>
      </c>
      <c r="AA54" s="117">
        <v>16</v>
      </c>
      <c r="AB54" s="118" t="s">
        <v>134</v>
      </c>
      <c r="AC54" s="117">
        <v>0</v>
      </c>
      <c r="AD54" s="118" t="s">
        <v>14</v>
      </c>
      <c r="AE54" s="138">
        <v>191</v>
      </c>
      <c r="AF54" s="148" t="s">
        <v>42</v>
      </c>
    </row>
    <row r="55" spans="1:32" x14ac:dyDescent="0.2">
      <c r="A55" s="3" t="s">
        <v>260</v>
      </c>
      <c r="B55" s="140" t="s">
        <v>190</v>
      </c>
      <c r="C55" s="185"/>
      <c r="D55" s="186"/>
      <c r="E55" s="117">
        <v>4</v>
      </c>
      <c r="F55" s="118" t="s">
        <v>336</v>
      </c>
      <c r="G55" s="117">
        <v>235</v>
      </c>
      <c r="H55" s="118" t="s">
        <v>900</v>
      </c>
      <c r="I55" s="117">
        <v>0</v>
      </c>
      <c r="J55" s="118" t="s">
        <v>14</v>
      </c>
      <c r="K55" s="117">
        <v>4</v>
      </c>
      <c r="L55" s="118" t="s">
        <v>336</v>
      </c>
      <c r="M55" s="117">
        <v>3</v>
      </c>
      <c r="N55" s="118" t="s">
        <v>391</v>
      </c>
      <c r="O55" s="185"/>
      <c r="P55" s="186"/>
      <c r="Q55" s="117">
        <v>21</v>
      </c>
      <c r="R55" s="118" t="s">
        <v>211</v>
      </c>
      <c r="S55" s="117">
        <v>4</v>
      </c>
      <c r="T55" s="118" t="s">
        <v>336</v>
      </c>
      <c r="U55" s="117">
        <v>16</v>
      </c>
      <c r="V55" s="118" t="s">
        <v>626</v>
      </c>
      <c r="W55" s="117">
        <v>14</v>
      </c>
      <c r="X55" s="118" t="s">
        <v>236</v>
      </c>
      <c r="Y55" s="185"/>
      <c r="Z55" s="186"/>
      <c r="AA55" s="117">
        <v>3</v>
      </c>
      <c r="AB55" s="118" t="s">
        <v>391</v>
      </c>
      <c r="AC55" s="117">
        <v>0</v>
      </c>
      <c r="AD55" s="118" t="s">
        <v>14</v>
      </c>
      <c r="AE55" s="138">
        <v>308</v>
      </c>
      <c r="AF55" s="148" t="s">
        <v>236</v>
      </c>
    </row>
    <row r="56" spans="1:32" x14ac:dyDescent="0.2">
      <c r="A56" s="3" t="s">
        <v>260</v>
      </c>
      <c r="B56" s="140" t="s">
        <v>194</v>
      </c>
      <c r="C56" s="117">
        <v>0</v>
      </c>
      <c r="D56" s="118" t="s">
        <v>14</v>
      </c>
      <c r="E56" s="117">
        <v>0</v>
      </c>
      <c r="F56" s="118" t="s">
        <v>14</v>
      </c>
      <c r="G56" s="117">
        <v>0</v>
      </c>
      <c r="H56" s="118" t="s">
        <v>14</v>
      </c>
      <c r="I56" s="117">
        <v>0</v>
      </c>
      <c r="J56" s="118" t="s">
        <v>14</v>
      </c>
      <c r="K56" s="117">
        <v>0</v>
      </c>
      <c r="L56" s="118" t="s">
        <v>14</v>
      </c>
      <c r="M56" s="117">
        <v>0</v>
      </c>
      <c r="N56" s="118" t="s">
        <v>14</v>
      </c>
      <c r="O56" s="117">
        <v>0</v>
      </c>
      <c r="P56" s="118" t="s">
        <v>14</v>
      </c>
      <c r="Q56" s="117">
        <v>25</v>
      </c>
      <c r="R56" s="118" t="s">
        <v>901</v>
      </c>
      <c r="S56" s="185"/>
      <c r="T56" s="186"/>
      <c r="U56" s="117">
        <v>0</v>
      </c>
      <c r="V56" s="118" t="s">
        <v>14</v>
      </c>
      <c r="W56" s="185"/>
      <c r="X56" s="186"/>
      <c r="Y56" s="185"/>
      <c r="Z56" s="186"/>
      <c r="AA56" s="185"/>
      <c r="AB56" s="186"/>
      <c r="AC56" s="117">
        <v>0</v>
      </c>
      <c r="AD56" s="118" t="s">
        <v>14</v>
      </c>
      <c r="AE56" s="138">
        <v>32</v>
      </c>
      <c r="AF56" s="148" t="s">
        <v>340</v>
      </c>
    </row>
    <row r="57" spans="1:32" x14ac:dyDescent="0.2">
      <c r="A57" s="3" t="s">
        <v>260</v>
      </c>
      <c r="B57" s="140" t="s">
        <v>198</v>
      </c>
      <c r="C57" s="185"/>
      <c r="D57" s="186"/>
      <c r="E57" s="117">
        <v>3</v>
      </c>
      <c r="F57" s="118" t="s">
        <v>232</v>
      </c>
      <c r="G57" s="117">
        <v>3</v>
      </c>
      <c r="H57" s="118" t="s">
        <v>232</v>
      </c>
      <c r="I57" s="185"/>
      <c r="J57" s="186"/>
      <c r="K57" s="117">
        <v>29</v>
      </c>
      <c r="L57" s="118" t="s">
        <v>188</v>
      </c>
      <c r="M57" s="117">
        <v>3</v>
      </c>
      <c r="N57" s="118" t="s">
        <v>232</v>
      </c>
      <c r="O57" s="117">
        <v>0</v>
      </c>
      <c r="P57" s="118" t="s">
        <v>14</v>
      </c>
      <c r="Q57" s="117">
        <v>40</v>
      </c>
      <c r="R57" s="118" t="s">
        <v>481</v>
      </c>
      <c r="S57" s="117">
        <v>14</v>
      </c>
      <c r="T57" s="118" t="s">
        <v>552</v>
      </c>
      <c r="U57" s="117">
        <v>22</v>
      </c>
      <c r="V57" s="118" t="s">
        <v>272</v>
      </c>
      <c r="W57" s="117">
        <v>23</v>
      </c>
      <c r="X57" s="118" t="s">
        <v>574</v>
      </c>
      <c r="Y57" s="117">
        <v>5</v>
      </c>
      <c r="Z57" s="118" t="s">
        <v>425</v>
      </c>
      <c r="AA57" s="117">
        <v>5</v>
      </c>
      <c r="AB57" s="118" t="s">
        <v>425</v>
      </c>
      <c r="AC57" s="117">
        <v>0</v>
      </c>
      <c r="AD57" s="118" t="s">
        <v>14</v>
      </c>
      <c r="AE57" s="138">
        <v>149</v>
      </c>
      <c r="AF57" s="148" t="s">
        <v>50</v>
      </c>
    </row>
    <row r="58" spans="1:32" x14ac:dyDescent="0.2">
      <c r="A58" s="3" t="s">
        <v>260</v>
      </c>
      <c r="B58" s="140" t="s">
        <v>202</v>
      </c>
      <c r="C58" s="185"/>
      <c r="D58" s="186"/>
      <c r="E58" s="185"/>
      <c r="F58" s="186"/>
      <c r="G58" s="117">
        <v>0</v>
      </c>
      <c r="H58" s="118" t="s">
        <v>14</v>
      </c>
      <c r="I58" s="185"/>
      <c r="J58" s="186"/>
      <c r="K58" s="117">
        <v>11</v>
      </c>
      <c r="L58" s="118" t="s">
        <v>252</v>
      </c>
      <c r="M58" s="185"/>
      <c r="N58" s="186"/>
      <c r="O58" s="117">
        <v>0</v>
      </c>
      <c r="P58" s="118" t="s">
        <v>14</v>
      </c>
      <c r="Q58" s="185"/>
      <c r="R58" s="186"/>
      <c r="S58" s="185"/>
      <c r="T58" s="186"/>
      <c r="U58" s="117">
        <v>0</v>
      </c>
      <c r="V58" s="118" t="s">
        <v>14</v>
      </c>
      <c r="W58" s="117">
        <v>16</v>
      </c>
      <c r="X58" s="118" t="s">
        <v>524</v>
      </c>
      <c r="Y58" s="117">
        <v>0</v>
      </c>
      <c r="Z58" s="118" t="s">
        <v>14</v>
      </c>
      <c r="AA58" s="185"/>
      <c r="AB58" s="186"/>
      <c r="AC58" s="117">
        <v>0</v>
      </c>
      <c r="AD58" s="118" t="s">
        <v>14</v>
      </c>
      <c r="AE58" s="138">
        <v>36</v>
      </c>
      <c r="AF58" s="148" t="s">
        <v>340</v>
      </c>
    </row>
    <row r="59" spans="1:32" x14ac:dyDescent="0.2">
      <c r="A59" s="3" t="s">
        <v>260</v>
      </c>
      <c r="B59" s="140" t="s">
        <v>208</v>
      </c>
      <c r="C59" s="185"/>
      <c r="D59" s="186"/>
      <c r="E59" s="117">
        <v>3</v>
      </c>
      <c r="F59" s="118" t="s">
        <v>554</v>
      </c>
      <c r="G59" s="117">
        <v>278</v>
      </c>
      <c r="H59" s="118" t="s">
        <v>947</v>
      </c>
      <c r="I59" s="117">
        <v>5</v>
      </c>
      <c r="J59" s="118" t="s">
        <v>293</v>
      </c>
      <c r="K59" s="117">
        <v>13</v>
      </c>
      <c r="L59" s="118" t="s">
        <v>92</v>
      </c>
      <c r="M59" s="117">
        <v>0</v>
      </c>
      <c r="N59" s="118" t="s">
        <v>14</v>
      </c>
      <c r="O59" s="185"/>
      <c r="P59" s="186"/>
      <c r="Q59" s="117">
        <v>10</v>
      </c>
      <c r="R59" s="118" t="s">
        <v>42</v>
      </c>
      <c r="S59" s="117">
        <v>8</v>
      </c>
      <c r="T59" s="118" t="s">
        <v>50</v>
      </c>
      <c r="U59" s="117">
        <v>11</v>
      </c>
      <c r="V59" s="118" t="s">
        <v>359</v>
      </c>
      <c r="W59" s="117">
        <v>14</v>
      </c>
      <c r="X59" s="118" t="s">
        <v>422</v>
      </c>
      <c r="Y59" s="185"/>
      <c r="Z59" s="186"/>
      <c r="AA59" s="117">
        <v>15</v>
      </c>
      <c r="AB59" s="118" t="s">
        <v>327</v>
      </c>
      <c r="AC59" s="117">
        <v>0</v>
      </c>
      <c r="AD59" s="118" t="s">
        <v>14</v>
      </c>
      <c r="AE59" s="138">
        <v>361</v>
      </c>
      <c r="AF59" s="148" t="s">
        <v>87</v>
      </c>
    </row>
    <row r="60" spans="1:32" x14ac:dyDescent="0.2">
      <c r="A60" s="3" t="s">
        <v>260</v>
      </c>
      <c r="B60" s="140" t="s">
        <v>212</v>
      </c>
      <c r="C60" s="185"/>
      <c r="D60" s="186"/>
      <c r="E60" s="117">
        <v>3</v>
      </c>
      <c r="F60" s="118" t="s">
        <v>391</v>
      </c>
      <c r="G60" s="117">
        <v>257</v>
      </c>
      <c r="H60" s="118" t="s">
        <v>903</v>
      </c>
      <c r="I60" s="117">
        <v>0</v>
      </c>
      <c r="J60" s="118" t="s">
        <v>14</v>
      </c>
      <c r="K60" s="117">
        <v>6</v>
      </c>
      <c r="L60" s="118" t="s">
        <v>385</v>
      </c>
      <c r="M60" s="185"/>
      <c r="N60" s="186"/>
      <c r="O60" s="117">
        <v>0</v>
      </c>
      <c r="P60" s="118" t="s">
        <v>14</v>
      </c>
      <c r="Q60" s="185"/>
      <c r="R60" s="186"/>
      <c r="S60" s="185"/>
      <c r="T60" s="186"/>
      <c r="U60" s="117">
        <v>5</v>
      </c>
      <c r="V60" s="118" t="s">
        <v>457</v>
      </c>
      <c r="W60" s="117">
        <v>7</v>
      </c>
      <c r="X60" s="118" t="s">
        <v>46</v>
      </c>
      <c r="Y60" s="117">
        <v>0</v>
      </c>
      <c r="Z60" s="118" t="s">
        <v>14</v>
      </c>
      <c r="AA60" s="117">
        <v>3</v>
      </c>
      <c r="AB60" s="118" t="s">
        <v>391</v>
      </c>
      <c r="AC60" s="117">
        <v>0</v>
      </c>
      <c r="AD60" s="118" t="s">
        <v>14</v>
      </c>
      <c r="AE60" s="138">
        <v>286</v>
      </c>
      <c r="AF60" s="148" t="s">
        <v>327</v>
      </c>
    </row>
    <row r="61" spans="1:32" x14ac:dyDescent="0.2">
      <c r="A61" s="3" t="s">
        <v>260</v>
      </c>
      <c r="B61" s="140" t="s">
        <v>216</v>
      </c>
      <c r="C61" s="117">
        <v>0</v>
      </c>
      <c r="D61" s="118" t="s">
        <v>14</v>
      </c>
      <c r="E61" s="185"/>
      <c r="F61" s="186"/>
      <c r="G61" s="117">
        <v>214</v>
      </c>
      <c r="H61" s="118" t="s">
        <v>904</v>
      </c>
      <c r="I61" s="117">
        <v>0</v>
      </c>
      <c r="J61" s="118" t="s">
        <v>14</v>
      </c>
      <c r="K61" s="185"/>
      <c r="L61" s="186"/>
      <c r="M61" s="185"/>
      <c r="N61" s="186"/>
      <c r="O61" s="185"/>
      <c r="P61" s="186"/>
      <c r="Q61" s="185"/>
      <c r="R61" s="186"/>
      <c r="S61" s="117">
        <v>0</v>
      </c>
      <c r="T61" s="118" t="s">
        <v>14</v>
      </c>
      <c r="U61" s="185"/>
      <c r="V61" s="186"/>
      <c r="W61" s="185"/>
      <c r="X61" s="186"/>
      <c r="Y61" s="117">
        <v>0</v>
      </c>
      <c r="Z61" s="118" t="s">
        <v>14</v>
      </c>
      <c r="AA61" s="117">
        <v>0</v>
      </c>
      <c r="AB61" s="118" t="s">
        <v>14</v>
      </c>
      <c r="AC61" s="117">
        <v>0</v>
      </c>
      <c r="AD61" s="118" t="s">
        <v>14</v>
      </c>
      <c r="AE61" s="138">
        <v>223</v>
      </c>
      <c r="AF61" s="148" t="s">
        <v>97</v>
      </c>
    </row>
    <row r="62" spans="1:32" x14ac:dyDescent="0.2">
      <c r="A62" s="3" t="s">
        <v>260</v>
      </c>
      <c r="B62" s="140" t="s">
        <v>220</v>
      </c>
      <c r="C62" s="117">
        <v>0</v>
      </c>
      <c r="D62" s="118" t="s">
        <v>14</v>
      </c>
      <c r="E62" s="185"/>
      <c r="F62" s="186"/>
      <c r="G62" s="185"/>
      <c r="H62" s="186"/>
      <c r="I62" s="185"/>
      <c r="J62" s="186"/>
      <c r="K62" s="117">
        <v>9</v>
      </c>
      <c r="L62" s="118" t="s">
        <v>189</v>
      </c>
      <c r="M62" s="185"/>
      <c r="N62" s="186"/>
      <c r="O62" s="185"/>
      <c r="P62" s="186"/>
      <c r="Q62" s="117">
        <v>4</v>
      </c>
      <c r="R62" s="118" t="s">
        <v>500</v>
      </c>
      <c r="S62" s="185"/>
      <c r="T62" s="186"/>
      <c r="U62" s="185"/>
      <c r="V62" s="186"/>
      <c r="W62" s="117">
        <v>29</v>
      </c>
      <c r="X62" s="118" t="s">
        <v>771</v>
      </c>
      <c r="Y62" s="185"/>
      <c r="Z62" s="186"/>
      <c r="AA62" s="117">
        <v>5</v>
      </c>
      <c r="AB62" s="118" t="s">
        <v>322</v>
      </c>
      <c r="AC62" s="117">
        <v>0</v>
      </c>
      <c r="AD62" s="118" t="s">
        <v>14</v>
      </c>
      <c r="AE62" s="138">
        <v>57</v>
      </c>
      <c r="AF62" s="148" t="s">
        <v>554</v>
      </c>
    </row>
    <row r="63" spans="1:32" x14ac:dyDescent="0.2">
      <c r="A63" s="3" t="s">
        <v>260</v>
      </c>
      <c r="B63" s="140" t="s">
        <v>224</v>
      </c>
      <c r="C63" s="185"/>
      <c r="D63" s="186"/>
      <c r="E63" s="117">
        <v>4</v>
      </c>
      <c r="F63" s="118" t="s">
        <v>263</v>
      </c>
      <c r="G63" s="117">
        <v>4</v>
      </c>
      <c r="H63" s="118" t="s">
        <v>263</v>
      </c>
      <c r="I63" s="185"/>
      <c r="J63" s="186"/>
      <c r="K63" s="117">
        <v>11</v>
      </c>
      <c r="L63" s="118" t="s">
        <v>629</v>
      </c>
      <c r="M63" s="185"/>
      <c r="N63" s="186"/>
      <c r="O63" s="117">
        <v>0</v>
      </c>
      <c r="P63" s="118" t="s">
        <v>14</v>
      </c>
      <c r="Q63" s="117">
        <v>41</v>
      </c>
      <c r="R63" s="118" t="s">
        <v>117</v>
      </c>
      <c r="S63" s="117">
        <v>13</v>
      </c>
      <c r="T63" s="118" t="s">
        <v>322</v>
      </c>
      <c r="U63" s="117">
        <v>14</v>
      </c>
      <c r="V63" s="118" t="s">
        <v>276</v>
      </c>
      <c r="W63" s="117">
        <v>46</v>
      </c>
      <c r="X63" s="118" t="s">
        <v>486</v>
      </c>
      <c r="Y63" s="117">
        <v>4</v>
      </c>
      <c r="Z63" s="118" t="s">
        <v>263</v>
      </c>
      <c r="AA63" s="117">
        <v>7</v>
      </c>
      <c r="AB63" s="118" t="s">
        <v>300</v>
      </c>
      <c r="AC63" s="117">
        <v>0</v>
      </c>
      <c r="AD63" s="118" t="s">
        <v>14</v>
      </c>
      <c r="AE63" s="138">
        <v>148</v>
      </c>
      <c r="AF63" s="148" t="s">
        <v>50</v>
      </c>
    </row>
    <row r="64" spans="1:32" x14ac:dyDescent="0.2">
      <c r="A64" s="3" t="s">
        <v>260</v>
      </c>
      <c r="B64" s="140" t="s">
        <v>228</v>
      </c>
      <c r="C64" s="117">
        <v>0</v>
      </c>
      <c r="D64" s="118" t="s">
        <v>14</v>
      </c>
      <c r="E64" s="117">
        <v>5</v>
      </c>
      <c r="F64" s="118" t="s">
        <v>372</v>
      </c>
      <c r="G64" s="117">
        <v>0</v>
      </c>
      <c r="H64" s="118" t="s">
        <v>14</v>
      </c>
      <c r="I64" s="117">
        <v>0</v>
      </c>
      <c r="J64" s="118" t="s">
        <v>14</v>
      </c>
      <c r="K64" s="117">
        <v>8</v>
      </c>
      <c r="L64" s="118" t="s">
        <v>326</v>
      </c>
      <c r="M64" s="117">
        <v>0</v>
      </c>
      <c r="N64" s="118" t="s">
        <v>14</v>
      </c>
      <c r="O64" s="117">
        <v>0</v>
      </c>
      <c r="P64" s="118" t="s">
        <v>14</v>
      </c>
      <c r="Q64" s="117">
        <v>16</v>
      </c>
      <c r="R64" s="118" t="s">
        <v>356</v>
      </c>
      <c r="S64" s="185"/>
      <c r="T64" s="186"/>
      <c r="U64" s="185"/>
      <c r="V64" s="186"/>
      <c r="W64" s="117">
        <v>8</v>
      </c>
      <c r="X64" s="118" t="s">
        <v>326</v>
      </c>
      <c r="Y64" s="117">
        <v>3</v>
      </c>
      <c r="Z64" s="118" t="s">
        <v>353</v>
      </c>
      <c r="AA64" s="117">
        <v>3</v>
      </c>
      <c r="AB64" s="118" t="s">
        <v>353</v>
      </c>
      <c r="AC64" s="117">
        <v>0</v>
      </c>
      <c r="AD64" s="118" t="s">
        <v>14</v>
      </c>
      <c r="AE64" s="138">
        <v>45</v>
      </c>
      <c r="AF64" s="148" t="s">
        <v>543</v>
      </c>
    </row>
    <row r="65" spans="1:32" x14ac:dyDescent="0.2">
      <c r="A65" s="3" t="s">
        <v>260</v>
      </c>
      <c r="B65" s="140" t="s">
        <v>233</v>
      </c>
      <c r="C65" s="185"/>
      <c r="D65" s="186"/>
      <c r="E65" s="117">
        <v>4</v>
      </c>
      <c r="F65" s="118" t="s">
        <v>395</v>
      </c>
      <c r="G65" s="117">
        <v>175</v>
      </c>
      <c r="H65" s="118" t="s">
        <v>645</v>
      </c>
      <c r="I65" s="185"/>
      <c r="J65" s="186"/>
      <c r="K65" s="117">
        <v>22</v>
      </c>
      <c r="L65" s="118" t="s">
        <v>317</v>
      </c>
      <c r="M65" s="117">
        <v>6</v>
      </c>
      <c r="N65" s="118" t="s">
        <v>207</v>
      </c>
      <c r="O65" s="117">
        <v>5</v>
      </c>
      <c r="P65" s="118" t="s">
        <v>293</v>
      </c>
      <c r="Q65" s="117">
        <v>29</v>
      </c>
      <c r="R65" s="118" t="s">
        <v>363</v>
      </c>
      <c r="S65" s="117">
        <v>20</v>
      </c>
      <c r="T65" s="118" t="s">
        <v>520</v>
      </c>
      <c r="U65" s="117">
        <v>25</v>
      </c>
      <c r="V65" s="118" t="s">
        <v>418</v>
      </c>
      <c r="W65" s="117">
        <v>44</v>
      </c>
      <c r="X65" s="118" t="s">
        <v>244</v>
      </c>
      <c r="Y65" s="117">
        <v>9</v>
      </c>
      <c r="Z65" s="118" t="s">
        <v>55</v>
      </c>
      <c r="AA65" s="117">
        <v>22</v>
      </c>
      <c r="AB65" s="118" t="s">
        <v>317</v>
      </c>
      <c r="AC65" s="117">
        <v>0</v>
      </c>
      <c r="AD65" s="118" t="s">
        <v>14</v>
      </c>
      <c r="AE65" s="138">
        <v>364</v>
      </c>
      <c r="AF65" s="148" t="s">
        <v>87</v>
      </c>
    </row>
    <row r="66" spans="1:32" x14ac:dyDescent="0.2">
      <c r="A66" s="3" t="s">
        <v>260</v>
      </c>
      <c r="B66" s="140" t="s">
        <v>237</v>
      </c>
      <c r="C66" s="117">
        <v>0</v>
      </c>
      <c r="D66" s="118" t="s">
        <v>14</v>
      </c>
      <c r="E66" s="185"/>
      <c r="F66" s="186"/>
      <c r="G66" s="185"/>
      <c r="H66" s="186"/>
      <c r="I66" s="117">
        <v>0</v>
      </c>
      <c r="J66" s="118" t="s">
        <v>14</v>
      </c>
      <c r="K66" s="117">
        <v>19</v>
      </c>
      <c r="L66" s="118" t="s">
        <v>272</v>
      </c>
      <c r="M66" s="117">
        <v>0</v>
      </c>
      <c r="N66" s="118" t="s">
        <v>14</v>
      </c>
      <c r="O66" s="117">
        <v>0</v>
      </c>
      <c r="P66" s="118" t="s">
        <v>14</v>
      </c>
      <c r="Q66" s="117">
        <v>32</v>
      </c>
      <c r="R66" s="118" t="s">
        <v>413</v>
      </c>
      <c r="S66" s="117">
        <v>7</v>
      </c>
      <c r="T66" s="118" t="s">
        <v>520</v>
      </c>
      <c r="U66" s="117">
        <v>25</v>
      </c>
      <c r="V66" s="118" t="s">
        <v>188</v>
      </c>
      <c r="W66" s="117">
        <v>24</v>
      </c>
      <c r="X66" s="118" t="s">
        <v>206</v>
      </c>
      <c r="Y66" s="117">
        <v>5</v>
      </c>
      <c r="Z66" s="118" t="s">
        <v>422</v>
      </c>
      <c r="AA66" s="117">
        <v>13</v>
      </c>
      <c r="AB66" s="118" t="s">
        <v>129</v>
      </c>
      <c r="AC66" s="117">
        <v>0</v>
      </c>
      <c r="AD66" s="118" t="s">
        <v>14</v>
      </c>
      <c r="AE66" s="138">
        <v>128</v>
      </c>
      <c r="AF66" s="148" t="s">
        <v>219</v>
      </c>
    </row>
    <row r="67" spans="1:32" x14ac:dyDescent="0.2">
      <c r="A67" s="3" t="s">
        <v>260</v>
      </c>
      <c r="B67" s="140" t="s">
        <v>242</v>
      </c>
      <c r="C67" s="185"/>
      <c r="D67" s="186"/>
      <c r="E67" s="117">
        <v>6</v>
      </c>
      <c r="F67" s="118" t="s">
        <v>457</v>
      </c>
      <c r="G67" s="117">
        <v>233</v>
      </c>
      <c r="H67" s="118" t="s">
        <v>850</v>
      </c>
      <c r="I67" s="117">
        <v>0</v>
      </c>
      <c r="J67" s="118" t="s">
        <v>14</v>
      </c>
      <c r="K67" s="117">
        <v>21</v>
      </c>
      <c r="L67" s="118" t="s">
        <v>414</v>
      </c>
      <c r="M67" s="185"/>
      <c r="N67" s="186"/>
      <c r="O67" s="185"/>
      <c r="P67" s="186"/>
      <c r="Q67" s="117">
        <v>32</v>
      </c>
      <c r="R67" s="118" t="s">
        <v>322</v>
      </c>
      <c r="S67" s="185"/>
      <c r="T67" s="186"/>
      <c r="U67" s="117">
        <v>14</v>
      </c>
      <c r="V67" s="118" t="s">
        <v>422</v>
      </c>
      <c r="W67" s="117">
        <v>42</v>
      </c>
      <c r="X67" s="118" t="s">
        <v>164</v>
      </c>
      <c r="Y67" s="117">
        <v>4</v>
      </c>
      <c r="Z67" s="118" t="s">
        <v>395</v>
      </c>
      <c r="AA67" s="117">
        <v>4</v>
      </c>
      <c r="AB67" s="118" t="s">
        <v>395</v>
      </c>
      <c r="AC67" s="117">
        <v>0</v>
      </c>
      <c r="AD67" s="118" t="s">
        <v>14</v>
      </c>
      <c r="AE67" s="138">
        <v>362</v>
      </c>
      <c r="AF67" s="148" t="s">
        <v>87</v>
      </c>
    </row>
    <row r="68" spans="1:32" x14ac:dyDescent="0.2">
      <c r="A68" s="3" t="s">
        <v>260</v>
      </c>
      <c r="B68" s="140" t="s">
        <v>245</v>
      </c>
      <c r="C68" s="117">
        <v>0</v>
      </c>
      <c r="D68" s="118" t="s">
        <v>14</v>
      </c>
      <c r="E68" s="117">
        <v>3</v>
      </c>
      <c r="F68" s="118" t="s">
        <v>92</v>
      </c>
      <c r="G68" s="185"/>
      <c r="H68" s="186"/>
      <c r="I68" s="185"/>
      <c r="J68" s="186"/>
      <c r="K68" s="117">
        <v>12</v>
      </c>
      <c r="L68" s="118" t="s">
        <v>284</v>
      </c>
      <c r="M68" s="185"/>
      <c r="N68" s="186"/>
      <c r="O68" s="185"/>
      <c r="P68" s="186"/>
      <c r="Q68" s="117">
        <v>20</v>
      </c>
      <c r="R68" s="118" t="s">
        <v>484</v>
      </c>
      <c r="S68" s="117">
        <v>9</v>
      </c>
      <c r="T68" s="118" t="s">
        <v>19</v>
      </c>
      <c r="U68" s="117">
        <v>14</v>
      </c>
      <c r="V68" s="118" t="s">
        <v>227</v>
      </c>
      <c r="W68" s="117">
        <v>9</v>
      </c>
      <c r="X68" s="118" t="s">
        <v>19</v>
      </c>
      <c r="Y68" s="117">
        <v>0</v>
      </c>
      <c r="Z68" s="118" t="s">
        <v>14</v>
      </c>
      <c r="AA68" s="117">
        <v>11</v>
      </c>
      <c r="AB68" s="118" t="s">
        <v>320</v>
      </c>
      <c r="AC68" s="117">
        <v>0</v>
      </c>
      <c r="AD68" s="118" t="s">
        <v>14</v>
      </c>
      <c r="AE68" s="138">
        <v>83</v>
      </c>
      <c r="AF68" s="148" t="s">
        <v>439</v>
      </c>
    </row>
    <row r="69" spans="1:32" x14ac:dyDescent="0.2">
      <c r="A69" s="3" t="s">
        <v>260</v>
      </c>
      <c r="B69" s="140" t="s">
        <v>250</v>
      </c>
      <c r="C69" s="117">
        <v>0</v>
      </c>
      <c r="D69" s="118" t="s">
        <v>14</v>
      </c>
      <c r="E69" s="117">
        <v>4</v>
      </c>
      <c r="F69" s="118" t="s">
        <v>34</v>
      </c>
      <c r="G69" s="117">
        <v>69</v>
      </c>
      <c r="H69" s="118" t="s">
        <v>531</v>
      </c>
      <c r="I69" s="117">
        <v>0</v>
      </c>
      <c r="J69" s="118" t="s">
        <v>14</v>
      </c>
      <c r="K69" s="117">
        <v>0</v>
      </c>
      <c r="L69" s="118" t="s">
        <v>14</v>
      </c>
      <c r="M69" s="117">
        <v>0</v>
      </c>
      <c r="N69" s="118" t="s">
        <v>14</v>
      </c>
      <c r="O69" s="117">
        <v>0</v>
      </c>
      <c r="P69" s="118" t="s">
        <v>14</v>
      </c>
      <c r="Q69" s="117">
        <v>16</v>
      </c>
      <c r="R69" s="118" t="s">
        <v>597</v>
      </c>
      <c r="S69" s="185"/>
      <c r="T69" s="186"/>
      <c r="U69" s="117">
        <v>14</v>
      </c>
      <c r="V69" s="118" t="s">
        <v>508</v>
      </c>
      <c r="W69" s="117">
        <v>3</v>
      </c>
      <c r="X69" s="118" t="s">
        <v>241</v>
      </c>
      <c r="Y69" s="185"/>
      <c r="Z69" s="186"/>
      <c r="AA69" s="117">
        <v>5</v>
      </c>
      <c r="AB69" s="118" t="s">
        <v>442</v>
      </c>
      <c r="AC69" s="117">
        <v>0</v>
      </c>
      <c r="AD69" s="118" t="s">
        <v>14</v>
      </c>
      <c r="AE69" s="138">
        <v>114</v>
      </c>
      <c r="AF69" s="148" t="s">
        <v>457</v>
      </c>
    </row>
    <row r="70" spans="1:32" x14ac:dyDescent="0.2">
      <c r="A70" s="3" t="s">
        <v>260</v>
      </c>
      <c r="B70" s="140" t="s">
        <v>254</v>
      </c>
      <c r="C70" s="117">
        <v>0</v>
      </c>
      <c r="D70" s="118" t="s">
        <v>14</v>
      </c>
      <c r="E70" s="185"/>
      <c r="F70" s="186"/>
      <c r="G70" s="185"/>
      <c r="H70" s="186"/>
      <c r="I70" s="185"/>
      <c r="J70" s="186"/>
      <c r="K70" s="117">
        <v>6</v>
      </c>
      <c r="L70" s="118" t="s">
        <v>210</v>
      </c>
      <c r="M70" s="117">
        <v>0</v>
      </c>
      <c r="N70" s="118" t="s">
        <v>14</v>
      </c>
      <c r="O70" s="117">
        <v>0</v>
      </c>
      <c r="P70" s="118" t="s">
        <v>14</v>
      </c>
      <c r="Q70" s="117">
        <v>14</v>
      </c>
      <c r="R70" s="118" t="s">
        <v>295</v>
      </c>
      <c r="S70" s="117">
        <v>17</v>
      </c>
      <c r="T70" s="118" t="s">
        <v>167</v>
      </c>
      <c r="U70" s="117">
        <v>0</v>
      </c>
      <c r="V70" s="118" t="s">
        <v>14</v>
      </c>
      <c r="W70" s="117">
        <v>3</v>
      </c>
      <c r="X70" s="118" t="s">
        <v>530</v>
      </c>
      <c r="Y70" s="185"/>
      <c r="Z70" s="186"/>
      <c r="AA70" s="117">
        <v>7</v>
      </c>
      <c r="AB70" s="118" t="s">
        <v>583</v>
      </c>
      <c r="AC70" s="117">
        <v>0</v>
      </c>
      <c r="AD70" s="118" t="s">
        <v>14</v>
      </c>
      <c r="AE70" s="138">
        <v>51</v>
      </c>
      <c r="AF70" s="148" t="s">
        <v>543</v>
      </c>
    </row>
    <row r="71" spans="1:32" x14ac:dyDescent="0.2">
      <c r="A71" s="3" t="s">
        <v>260</v>
      </c>
      <c r="B71" s="140" t="s">
        <v>9</v>
      </c>
      <c r="C71" s="117">
        <v>24</v>
      </c>
      <c r="D71" s="118" t="s">
        <v>398</v>
      </c>
      <c r="E71" s="117">
        <v>144</v>
      </c>
      <c r="F71" s="118" t="s">
        <v>385</v>
      </c>
      <c r="G71" s="117">
        <v>3326</v>
      </c>
      <c r="H71" s="118" t="s">
        <v>61</v>
      </c>
      <c r="I71" s="117">
        <v>66</v>
      </c>
      <c r="J71" s="118" t="s">
        <v>391</v>
      </c>
      <c r="K71" s="117">
        <v>446</v>
      </c>
      <c r="L71" s="118" t="s">
        <v>450</v>
      </c>
      <c r="M71" s="117">
        <v>59</v>
      </c>
      <c r="N71" s="118" t="s">
        <v>509</v>
      </c>
      <c r="O71" s="117">
        <v>23</v>
      </c>
      <c r="P71" s="118" t="s">
        <v>257</v>
      </c>
      <c r="Q71" s="117">
        <v>844</v>
      </c>
      <c r="R71" s="118" t="s">
        <v>508</v>
      </c>
      <c r="S71" s="117">
        <v>309</v>
      </c>
      <c r="T71" s="118" t="s">
        <v>236</v>
      </c>
      <c r="U71" s="117">
        <v>438</v>
      </c>
      <c r="V71" s="118" t="s">
        <v>382</v>
      </c>
      <c r="W71" s="117">
        <v>766</v>
      </c>
      <c r="X71" s="118" t="s">
        <v>139</v>
      </c>
      <c r="Y71" s="117">
        <v>68</v>
      </c>
      <c r="Z71" s="118" t="s">
        <v>391</v>
      </c>
      <c r="AA71" s="117">
        <v>339</v>
      </c>
      <c r="AB71" s="118" t="s">
        <v>184</v>
      </c>
      <c r="AC71" s="117">
        <v>0</v>
      </c>
      <c r="AD71" s="118" t="s">
        <v>14</v>
      </c>
      <c r="AE71" s="117">
        <v>6852</v>
      </c>
      <c r="AF71" s="148" t="s">
        <v>195</v>
      </c>
    </row>
    <row r="72" spans="1:32" x14ac:dyDescent="0.2">
      <c r="A72" s="3" t="s">
        <v>343</v>
      </c>
      <c r="B72" s="140" t="s">
        <v>109</v>
      </c>
      <c r="C72" s="185"/>
      <c r="D72" s="186"/>
      <c r="E72" s="185"/>
      <c r="F72" s="186"/>
      <c r="G72" s="117">
        <v>5</v>
      </c>
      <c r="H72" s="118" t="s">
        <v>38</v>
      </c>
      <c r="I72" s="185"/>
      <c r="J72" s="186"/>
      <c r="K72" s="117">
        <v>13</v>
      </c>
      <c r="L72" s="118" t="s">
        <v>218</v>
      </c>
      <c r="M72" s="117">
        <v>0</v>
      </c>
      <c r="N72" s="118" t="s">
        <v>14</v>
      </c>
      <c r="O72" s="117">
        <v>6</v>
      </c>
      <c r="P72" s="118" t="s">
        <v>34</v>
      </c>
      <c r="Q72" s="117">
        <v>35</v>
      </c>
      <c r="R72" s="118" t="s">
        <v>113</v>
      </c>
      <c r="S72" s="117">
        <v>5</v>
      </c>
      <c r="T72" s="118" t="s">
        <v>38</v>
      </c>
      <c r="U72" s="117">
        <v>36</v>
      </c>
      <c r="V72" s="118" t="s">
        <v>478</v>
      </c>
      <c r="W72" s="117">
        <v>57</v>
      </c>
      <c r="X72" s="118" t="s">
        <v>344</v>
      </c>
      <c r="Y72" s="185"/>
      <c r="Z72" s="186"/>
      <c r="AA72" s="117">
        <v>10</v>
      </c>
      <c r="AB72" s="118" t="s">
        <v>414</v>
      </c>
      <c r="AC72" s="185"/>
      <c r="AD72" s="186"/>
      <c r="AE72" s="138">
        <v>173</v>
      </c>
      <c r="AF72" s="148" t="s">
        <v>241</v>
      </c>
    </row>
    <row r="73" spans="1:32" x14ac:dyDescent="0.2">
      <c r="A73" s="3" t="s">
        <v>343</v>
      </c>
      <c r="B73" s="140" t="s">
        <v>115</v>
      </c>
      <c r="C73" s="117">
        <v>0</v>
      </c>
      <c r="D73" s="118" t="s">
        <v>14</v>
      </c>
      <c r="E73" s="185"/>
      <c r="F73" s="186"/>
      <c r="G73" s="117">
        <v>0</v>
      </c>
      <c r="H73" s="118" t="s">
        <v>14</v>
      </c>
      <c r="I73" s="185"/>
      <c r="J73" s="186"/>
      <c r="K73" s="117">
        <v>20</v>
      </c>
      <c r="L73" s="118" t="s">
        <v>289</v>
      </c>
      <c r="M73" s="185"/>
      <c r="N73" s="186"/>
      <c r="O73" s="185"/>
      <c r="P73" s="186"/>
      <c r="Q73" s="117">
        <v>37</v>
      </c>
      <c r="R73" s="118" t="s">
        <v>171</v>
      </c>
      <c r="S73" s="117">
        <v>14</v>
      </c>
      <c r="T73" s="118" t="s">
        <v>552</v>
      </c>
      <c r="U73" s="117">
        <v>17</v>
      </c>
      <c r="V73" s="118" t="s">
        <v>273</v>
      </c>
      <c r="W73" s="117">
        <v>42</v>
      </c>
      <c r="X73" s="118" t="s">
        <v>594</v>
      </c>
      <c r="Y73" s="185"/>
      <c r="Z73" s="186"/>
      <c r="AA73" s="117">
        <v>13</v>
      </c>
      <c r="AB73" s="118" t="s">
        <v>585</v>
      </c>
      <c r="AC73" s="117">
        <v>0</v>
      </c>
      <c r="AD73" s="118" t="s">
        <v>14</v>
      </c>
      <c r="AE73" s="138">
        <v>149</v>
      </c>
      <c r="AF73" s="148" t="s">
        <v>50</v>
      </c>
    </row>
    <row r="74" spans="1:32" x14ac:dyDescent="0.2">
      <c r="A74" s="3" t="s">
        <v>343</v>
      </c>
      <c r="B74" s="140" t="s">
        <v>120</v>
      </c>
      <c r="C74" s="185"/>
      <c r="D74" s="186"/>
      <c r="E74" s="117">
        <v>4</v>
      </c>
      <c r="F74" s="118" t="s">
        <v>207</v>
      </c>
      <c r="G74" s="185"/>
      <c r="H74" s="186"/>
      <c r="I74" s="117">
        <v>7</v>
      </c>
      <c r="J74" s="118" t="s">
        <v>42</v>
      </c>
      <c r="K74" s="117">
        <v>35</v>
      </c>
      <c r="L74" s="118" t="s">
        <v>77</v>
      </c>
      <c r="M74" s="117">
        <v>4</v>
      </c>
      <c r="N74" s="118" t="s">
        <v>207</v>
      </c>
      <c r="O74" s="117">
        <v>0</v>
      </c>
      <c r="P74" s="118" t="s">
        <v>14</v>
      </c>
      <c r="Q74" s="117">
        <v>54</v>
      </c>
      <c r="R74" s="118" t="s">
        <v>201</v>
      </c>
      <c r="S74" s="117">
        <v>23</v>
      </c>
      <c r="T74" s="118" t="s">
        <v>458</v>
      </c>
      <c r="U74" s="117">
        <v>43</v>
      </c>
      <c r="V74" s="118" t="s">
        <v>119</v>
      </c>
      <c r="W74" s="117">
        <v>41</v>
      </c>
      <c r="X74" s="118" t="s">
        <v>482</v>
      </c>
      <c r="Y74" s="117">
        <v>6</v>
      </c>
      <c r="Z74" s="118" t="s">
        <v>46</v>
      </c>
      <c r="AA74" s="117">
        <v>33</v>
      </c>
      <c r="AB74" s="118" t="s">
        <v>381</v>
      </c>
      <c r="AC74" s="117">
        <v>0</v>
      </c>
      <c r="AD74" s="118" t="s">
        <v>14</v>
      </c>
      <c r="AE74" s="138">
        <v>253</v>
      </c>
      <c r="AF74" s="148" t="s">
        <v>135</v>
      </c>
    </row>
    <row r="75" spans="1:32" x14ac:dyDescent="0.2">
      <c r="A75" s="3" t="s">
        <v>343</v>
      </c>
      <c r="B75" s="140" t="s">
        <v>125</v>
      </c>
      <c r="C75" s="117">
        <v>0</v>
      </c>
      <c r="D75" s="118" t="s">
        <v>14</v>
      </c>
      <c r="E75" s="117">
        <v>12</v>
      </c>
      <c r="F75" s="118" t="s">
        <v>300</v>
      </c>
      <c r="G75" s="185"/>
      <c r="H75" s="186"/>
      <c r="I75" s="117">
        <v>5</v>
      </c>
      <c r="J75" s="118" t="s">
        <v>232</v>
      </c>
      <c r="K75" s="117">
        <v>46</v>
      </c>
      <c r="L75" s="118" t="s">
        <v>437</v>
      </c>
      <c r="M75" s="117">
        <v>7</v>
      </c>
      <c r="N75" s="118" t="s">
        <v>263</v>
      </c>
      <c r="O75" s="117">
        <v>3</v>
      </c>
      <c r="P75" s="118" t="s">
        <v>439</v>
      </c>
      <c r="Q75" s="117">
        <v>59</v>
      </c>
      <c r="R75" s="118" t="s">
        <v>182</v>
      </c>
      <c r="S75" s="117">
        <v>22</v>
      </c>
      <c r="T75" s="118" t="s">
        <v>575</v>
      </c>
      <c r="U75" s="117">
        <v>24</v>
      </c>
      <c r="V75" s="118" t="s">
        <v>552</v>
      </c>
      <c r="W75" s="117">
        <v>27</v>
      </c>
      <c r="X75" s="118" t="s">
        <v>299</v>
      </c>
      <c r="Y75" s="185"/>
      <c r="Z75" s="186"/>
      <c r="AA75" s="117">
        <v>47</v>
      </c>
      <c r="AB75" s="118" t="s">
        <v>178</v>
      </c>
      <c r="AC75" s="117">
        <v>0</v>
      </c>
      <c r="AD75" s="118" t="s">
        <v>14</v>
      </c>
      <c r="AE75" s="138">
        <v>256</v>
      </c>
      <c r="AF75" s="148" t="s">
        <v>135</v>
      </c>
    </row>
    <row r="76" spans="1:32" x14ac:dyDescent="0.2">
      <c r="A76" s="3" t="s">
        <v>343</v>
      </c>
      <c r="B76" s="140" t="s">
        <v>131</v>
      </c>
      <c r="C76" s="117">
        <v>0</v>
      </c>
      <c r="D76" s="118" t="s">
        <v>14</v>
      </c>
      <c r="E76" s="117">
        <v>3</v>
      </c>
      <c r="F76" s="118" t="s">
        <v>632</v>
      </c>
      <c r="G76" s="117">
        <v>440</v>
      </c>
      <c r="H76" s="118" t="s">
        <v>905</v>
      </c>
      <c r="I76" s="117">
        <v>0</v>
      </c>
      <c r="J76" s="118" t="s">
        <v>14</v>
      </c>
      <c r="K76" s="185"/>
      <c r="L76" s="186"/>
      <c r="M76" s="185"/>
      <c r="N76" s="186"/>
      <c r="O76" s="117">
        <v>0</v>
      </c>
      <c r="P76" s="118" t="s">
        <v>14</v>
      </c>
      <c r="Q76" s="185"/>
      <c r="R76" s="186"/>
      <c r="S76" s="185"/>
      <c r="T76" s="186"/>
      <c r="U76" s="117">
        <v>7</v>
      </c>
      <c r="V76" s="118" t="s">
        <v>157</v>
      </c>
      <c r="W76" s="117">
        <v>22</v>
      </c>
      <c r="X76" s="118" t="s">
        <v>193</v>
      </c>
      <c r="Y76" s="117">
        <v>0</v>
      </c>
      <c r="Z76" s="118" t="s">
        <v>14</v>
      </c>
      <c r="AA76" s="185"/>
      <c r="AB76" s="186"/>
      <c r="AC76" s="117">
        <v>0</v>
      </c>
      <c r="AD76" s="118" t="s">
        <v>14</v>
      </c>
      <c r="AE76" s="138">
        <v>477</v>
      </c>
      <c r="AF76" s="148" t="s">
        <v>563</v>
      </c>
    </row>
    <row r="77" spans="1:32" x14ac:dyDescent="0.2">
      <c r="A77" s="3" t="s">
        <v>343</v>
      </c>
      <c r="B77" s="140" t="s">
        <v>136</v>
      </c>
      <c r="C77" s="117">
        <v>0</v>
      </c>
      <c r="D77" s="118" t="s">
        <v>14</v>
      </c>
      <c r="E77" s="185"/>
      <c r="F77" s="186"/>
      <c r="G77" s="117">
        <v>289</v>
      </c>
      <c r="H77" s="118" t="s">
        <v>902</v>
      </c>
      <c r="I77" s="117">
        <v>0</v>
      </c>
      <c r="J77" s="118" t="s">
        <v>14</v>
      </c>
      <c r="K77" s="117">
        <v>12</v>
      </c>
      <c r="L77" s="118" t="s">
        <v>65</v>
      </c>
      <c r="M77" s="185"/>
      <c r="N77" s="186"/>
      <c r="O77" s="117">
        <v>0</v>
      </c>
      <c r="P77" s="118" t="s">
        <v>14</v>
      </c>
      <c r="Q77" s="117">
        <v>21</v>
      </c>
      <c r="R77" s="118" t="s">
        <v>270</v>
      </c>
      <c r="S77" s="117">
        <v>11</v>
      </c>
      <c r="T77" s="118" t="s">
        <v>38</v>
      </c>
      <c r="U77" s="117">
        <v>3</v>
      </c>
      <c r="V77" s="118" t="s">
        <v>554</v>
      </c>
      <c r="W77" s="117">
        <v>20</v>
      </c>
      <c r="X77" s="118" t="s">
        <v>87</v>
      </c>
      <c r="Y77" s="117">
        <v>8</v>
      </c>
      <c r="Z77" s="118" t="s">
        <v>385</v>
      </c>
      <c r="AA77" s="117">
        <v>10</v>
      </c>
      <c r="AB77" s="118" t="s">
        <v>263</v>
      </c>
      <c r="AC77" s="117">
        <v>0</v>
      </c>
      <c r="AD77" s="118" t="s">
        <v>14</v>
      </c>
      <c r="AE77" s="138">
        <v>377</v>
      </c>
      <c r="AF77" s="148" t="s">
        <v>270</v>
      </c>
    </row>
    <row r="78" spans="1:32" x14ac:dyDescent="0.2">
      <c r="A78" s="3" t="s">
        <v>343</v>
      </c>
      <c r="B78" s="140" t="s">
        <v>143</v>
      </c>
      <c r="C78" s="117">
        <v>0</v>
      </c>
      <c r="D78" s="118" t="s">
        <v>14</v>
      </c>
      <c r="E78" s="117">
        <v>3</v>
      </c>
      <c r="F78" s="118" t="s">
        <v>232</v>
      </c>
      <c r="G78" s="117">
        <v>3</v>
      </c>
      <c r="H78" s="118" t="s">
        <v>232</v>
      </c>
      <c r="I78" s="117">
        <v>10</v>
      </c>
      <c r="J78" s="118" t="s">
        <v>211</v>
      </c>
      <c r="K78" s="117">
        <v>57</v>
      </c>
      <c r="L78" s="118" t="s">
        <v>497</v>
      </c>
      <c r="M78" s="117">
        <v>0</v>
      </c>
      <c r="N78" s="118" t="s">
        <v>14</v>
      </c>
      <c r="O78" s="185"/>
      <c r="P78" s="186"/>
      <c r="Q78" s="185"/>
      <c r="R78" s="186"/>
      <c r="S78" s="117">
        <v>22</v>
      </c>
      <c r="T78" s="118" t="s">
        <v>576</v>
      </c>
      <c r="U78" s="117">
        <v>33</v>
      </c>
      <c r="V78" s="118" t="s">
        <v>138</v>
      </c>
      <c r="W78" s="117">
        <v>10</v>
      </c>
      <c r="X78" s="118" t="s">
        <v>211</v>
      </c>
      <c r="Y78" s="117">
        <v>3</v>
      </c>
      <c r="Z78" s="118" t="s">
        <v>232</v>
      </c>
      <c r="AA78" s="117">
        <v>4</v>
      </c>
      <c r="AB78" s="118" t="s">
        <v>263</v>
      </c>
      <c r="AC78" s="117">
        <v>0</v>
      </c>
      <c r="AD78" s="118" t="s">
        <v>14</v>
      </c>
      <c r="AE78" s="138">
        <v>148</v>
      </c>
      <c r="AF78" s="148" t="s">
        <v>50</v>
      </c>
    </row>
    <row r="79" spans="1:32" x14ac:dyDescent="0.2">
      <c r="A79" s="3" t="s">
        <v>343</v>
      </c>
      <c r="B79" s="140" t="s">
        <v>147</v>
      </c>
      <c r="C79" s="117">
        <v>0</v>
      </c>
      <c r="D79" s="118" t="s">
        <v>14</v>
      </c>
      <c r="E79" s="185"/>
      <c r="F79" s="186"/>
      <c r="G79" s="117">
        <v>339</v>
      </c>
      <c r="H79" s="118" t="s">
        <v>789</v>
      </c>
      <c r="I79" s="117">
        <v>3</v>
      </c>
      <c r="J79" s="118" t="s">
        <v>554</v>
      </c>
      <c r="K79" s="117">
        <v>16</v>
      </c>
      <c r="L79" s="118" t="s">
        <v>447</v>
      </c>
      <c r="M79" s="117">
        <v>0</v>
      </c>
      <c r="N79" s="118" t="s">
        <v>14</v>
      </c>
      <c r="O79" s="117">
        <v>0</v>
      </c>
      <c r="P79" s="118" t="s">
        <v>14</v>
      </c>
      <c r="Q79" s="117">
        <v>3</v>
      </c>
      <c r="R79" s="118" t="s">
        <v>554</v>
      </c>
      <c r="S79" s="117">
        <v>6</v>
      </c>
      <c r="T79" s="118" t="s">
        <v>157</v>
      </c>
      <c r="U79" s="117">
        <v>12</v>
      </c>
      <c r="V79" s="118" t="s">
        <v>359</v>
      </c>
      <c r="W79" s="117">
        <v>7</v>
      </c>
      <c r="X79" s="118" t="s">
        <v>462</v>
      </c>
      <c r="Y79" s="185"/>
      <c r="Z79" s="186"/>
      <c r="AA79" s="117">
        <v>5</v>
      </c>
      <c r="AB79" s="118" t="s">
        <v>336</v>
      </c>
      <c r="AC79" s="117">
        <v>0</v>
      </c>
      <c r="AD79" s="118" t="s">
        <v>14</v>
      </c>
      <c r="AE79" s="138">
        <v>394</v>
      </c>
      <c r="AF79" s="148" t="s">
        <v>414</v>
      </c>
    </row>
    <row r="80" spans="1:32" x14ac:dyDescent="0.2">
      <c r="A80" s="3" t="s">
        <v>343</v>
      </c>
      <c r="B80" s="140" t="s">
        <v>152</v>
      </c>
      <c r="C80" s="117">
        <v>0</v>
      </c>
      <c r="D80" s="118" t="s">
        <v>14</v>
      </c>
      <c r="E80" s="117">
        <v>0</v>
      </c>
      <c r="F80" s="118" t="s">
        <v>14</v>
      </c>
      <c r="G80" s="117">
        <v>168</v>
      </c>
      <c r="H80" s="118" t="s">
        <v>906</v>
      </c>
      <c r="I80" s="117">
        <v>0</v>
      </c>
      <c r="J80" s="118" t="s">
        <v>14</v>
      </c>
      <c r="K80" s="185"/>
      <c r="L80" s="186"/>
      <c r="M80" s="185"/>
      <c r="N80" s="186"/>
      <c r="O80" s="117">
        <v>0</v>
      </c>
      <c r="P80" s="118" t="s">
        <v>14</v>
      </c>
      <c r="Q80" s="117">
        <v>0</v>
      </c>
      <c r="R80" s="118" t="s">
        <v>14</v>
      </c>
      <c r="S80" s="117">
        <v>0</v>
      </c>
      <c r="T80" s="118" t="s">
        <v>14</v>
      </c>
      <c r="U80" s="117">
        <v>0</v>
      </c>
      <c r="V80" s="118" t="s">
        <v>14</v>
      </c>
      <c r="W80" s="117">
        <v>5</v>
      </c>
      <c r="X80" s="118" t="s">
        <v>42</v>
      </c>
      <c r="Y80" s="185"/>
      <c r="Z80" s="186"/>
      <c r="AA80" s="185"/>
      <c r="AB80" s="186"/>
      <c r="AC80" s="117">
        <v>0</v>
      </c>
      <c r="AD80" s="118" t="s">
        <v>14</v>
      </c>
      <c r="AE80" s="138">
        <v>178</v>
      </c>
      <c r="AF80" s="148" t="s">
        <v>241</v>
      </c>
    </row>
    <row r="81" spans="1:32" x14ac:dyDescent="0.2">
      <c r="A81" s="3" t="s">
        <v>343</v>
      </c>
      <c r="B81" s="140" t="s">
        <v>158</v>
      </c>
      <c r="C81" s="185"/>
      <c r="D81" s="186"/>
      <c r="E81" s="117">
        <v>10</v>
      </c>
      <c r="F81" s="118" t="s">
        <v>500</v>
      </c>
      <c r="G81" s="117">
        <v>3</v>
      </c>
      <c r="H81" s="118" t="s">
        <v>385</v>
      </c>
      <c r="I81" s="185"/>
      <c r="J81" s="186"/>
      <c r="K81" s="117">
        <v>20</v>
      </c>
      <c r="L81" s="118" t="s">
        <v>434</v>
      </c>
      <c r="M81" s="117">
        <v>3</v>
      </c>
      <c r="N81" s="118" t="s">
        <v>385</v>
      </c>
      <c r="O81" s="185"/>
      <c r="P81" s="186"/>
      <c r="Q81" s="117">
        <v>9</v>
      </c>
      <c r="R81" s="118" t="s">
        <v>431</v>
      </c>
      <c r="S81" s="117">
        <v>25</v>
      </c>
      <c r="T81" s="118" t="s">
        <v>240</v>
      </c>
      <c r="U81" s="117">
        <v>27</v>
      </c>
      <c r="V81" s="118" t="s">
        <v>118</v>
      </c>
      <c r="W81" s="117">
        <v>23</v>
      </c>
      <c r="X81" s="118" t="s">
        <v>482</v>
      </c>
      <c r="Y81" s="117">
        <v>0</v>
      </c>
      <c r="Z81" s="118" t="s">
        <v>14</v>
      </c>
      <c r="AA81" s="117">
        <v>17</v>
      </c>
      <c r="AB81" s="118" t="s">
        <v>156</v>
      </c>
      <c r="AC81" s="117">
        <v>0</v>
      </c>
      <c r="AD81" s="118" t="s">
        <v>14</v>
      </c>
      <c r="AE81" s="138">
        <v>142</v>
      </c>
      <c r="AF81" s="148" t="s">
        <v>385</v>
      </c>
    </row>
    <row r="82" spans="1:32" x14ac:dyDescent="0.2">
      <c r="A82" s="3" t="s">
        <v>343</v>
      </c>
      <c r="B82" s="140" t="s">
        <v>162</v>
      </c>
      <c r="C82" s="117">
        <v>0</v>
      </c>
      <c r="D82" s="118" t="s">
        <v>14</v>
      </c>
      <c r="E82" s="117">
        <v>0</v>
      </c>
      <c r="F82" s="118" t="s">
        <v>14</v>
      </c>
      <c r="G82" s="117">
        <v>0</v>
      </c>
      <c r="H82" s="118" t="s">
        <v>14</v>
      </c>
      <c r="I82" s="117">
        <v>0</v>
      </c>
      <c r="J82" s="118" t="s">
        <v>14</v>
      </c>
      <c r="K82" s="117">
        <v>3</v>
      </c>
      <c r="L82" s="118" t="s">
        <v>218</v>
      </c>
      <c r="M82" s="117">
        <v>0</v>
      </c>
      <c r="N82" s="118" t="s">
        <v>14</v>
      </c>
      <c r="O82" s="117">
        <v>0</v>
      </c>
      <c r="P82" s="118" t="s">
        <v>14</v>
      </c>
      <c r="Q82" s="117">
        <v>28</v>
      </c>
      <c r="R82" s="118" t="s">
        <v>557</v>
      </c>
      <c r="S82" s="117">
        <v>0</v>
      </c>
      <c r="T82" s="118" t="s">
        <v>14</v>
      </c>
      <c r="U82" s="117">
        <v>0</v>
      </c>
      <c r="V82" s="118" t="s">
        <v>14</v>
      </c>
      <c r="W82" s="117">
        <v>4</v>
      </c>
      <c r="X82" s="118" t="s">
        <v>630</v>
      </c>
      <c r="Y82" s="117">
        <v>0</v>
      </c>
      <c r="Z82" s="118" t="s">
        <v>14</v>
      </c>
      <c r="AA82" s="117">
        <v>5</v>
      </c>
      <c r="AB82" s="118" t="s">
        <v>541</v>
      </c>
      <c r="AC82" s="117">
        <v>0</v>
      </c>
      <c r="AD82" s="118" t="s">
        <v>14</v>
      </c>
      <c r="AE82" s="138">
        <v>40</v>
      </c>
      <c r="AF82" s="148" t="s">
        <v>632</v>
      </c>
    </row>
    <row r="83" spans="1:32" x14ac:dyDescent="0.2">
      <c r="A83" s="3" t="s">
        <v>343</v>
      </c>
      <c r="B83" s="140" t="s">
        <v>166</v>
      </c>
      <c r="C83" s="117">
        <v>0</v>
      </c>
      <c r="D83" s="118" t="s">
        <v>14</v>
      </c>
      <c r="E83" s="185"/>
      <c r="F83" s="186"/>
      <c r="G83" s="185"/>
      <c r="H83" s="186"/>
      <c r="I83" s="185"/>
      <c r="J83" s="186"/>
      <c r="K83" s="117">
        <v>4</v>
      </c>
      <c r="L83" s="118" t="s">
        <v>65</v>
      </c>
      <c r="M83" s="117">
        <v>0</v>
      </c>
      <c r="N83" s="118" t="s">
        <v>14</v>
      </c>
      <c r="O83" s="185"/>
      <c r="P83" s="186"/>
      <c r="Q83" s="117">
        <v>56</v>
      </c>
      <c r="R83" s="118" t="s">
        <v>37</v>
      </c>
      <c r="S83" s="117">
        <v>6</v>
      </c>
      <c r="T83" s="118" t="s">
        <v>130</v>
      </c>
      <c r="U83" s="117">
        <v>6</v>
      </c>
      <c r="V83" s="118" t="s">
        <v>130</v>
      </c>
      <c r="W83" s="117">
        <v>10</v>
      </c>
      <c r="X83" s="118" t="s">
        <v>363</v>
      </c>
      <c r="Y83" s="185"/>
      <c r="Z83" s="186"/>
      <c r="AA83" s="117">
        <v>23</v>
      </c>
      <c r="AB83" s="118" t="s">
        <v>178</v>
      </c>
      <c r="AC83" s="117">
        <v>12</v>
      </c>
      <c r="AD83" s="118" t="s">
        <v>179</v>
      </c>
      <c r="AE83" s="138">
        <v>125</v>
      </c>
      <c r="AF83" s="148" t="s">
        <v>219</v>
      </c>
    </row>
    <row r="84" spans="1:32" x14ac:dyDescent="0.2">
      <c r="A84" s="3" t="s">
        <v>343</v>
      </c>
      <c r="B84" s="140" t="s">
        <v>170</v>
      </c>
      <c r="C84" s="117">
        <v>0</v>
      </c>
      <c r="D84" s="118" t="s">
        <v>14</v>
      </c>
      <c r="E84" s="117">
        <v>4</v>
      </c>
      <c r="F84" s="118" t="s">
        <v>207</v>
      </c>
      <c r="G84" s="117">
        <v>0</v>
      </c>
      <c r="H84" s="118" t="s">
        <v>14</v>
      </c>
      <c r="I84" s="117">
        <v>10</v>
      </c>
      <c r="J84" s="118" t="s">
        <v>30</v>
      </c>
      <c r="K84" s="117">
        <v>22</v>
      </c>
      <c r="L84" s="118" t="s">
        <v>322</v>
      </c>
      <c r="M84" s="117">
        <v>6</v>
      </c>
      <c r="N84" s="118" t="s">
        <v>46</v>
      </c>
      <c r="O84" s="117">
        <v>3</v>
      </c>
      <c r="P84" s="118" t="s">
        <v>439</v>
      </c>
      <c r="Q84" s="117">
        <v>114</v>
      </c>
      <c r="R84" s="118" t="s">
        <v>582</v>
      </c>
      <c r="S84" s="117">
        <v>26</v>
      </c>
      <c r="T84" s="118" t="s">
        <v>640</v>
      </c>
      <c r="U84" s="117">
        <v>12</v>
      </c>
      <c r="V84" s="118" t="s">
        <v>130</v>
      </c>
      <c r="W84" s="117">
        <v>27</v>
      </c>
      <c r="X84" s="118" t="s">
        <v>19</v>
      </c>
      <c r="Y84" s="117">
        <v>5</v>
      </c>
      <c r="Z84" s="118" t="s">
        <v>232</v>
      </c>
      <c r="AA84" s="117">
        <v>22</v>
      </c>
      <c r="AB84" s="118" t="s">
        <v>322</v>
      </c>
      <c r="AC84" s="117">
        <v>0</v>
      </c>
      <c r="AD84" s="118" t="s">
        <v>14</v>
      </c>
      <c r="AE84" s="138">
        <v>251</v>
      </c>
      <c r="AF84" s="148" t="s">
        <v>175</v>
      </c>
    </row>
    <row r="85" spans="1:32" x14ac:dyDescent="0.2">
      <c r="A85" s="3" t="s">
        <v>343</v>
      </c>
      <c r="B85" s="140" t="s">
        <v>176</v>
      </c>
      <c r="C85" s="117">
        <v>0</v>
      </c>
      <c r="D85" s="118" t="s">
        <v>14</v>
      </c>
      <c r="E85" s="117">
        <v>3</v>
      </c>
      <c r="F85" s="118" t="s">
        <v>439</v>
      </c>
      <c r="G85" s="117">
        <v>216</v>
      </c>
      <c r="H85" s="118" t="s">
        <v>928</v>
      </c>
      <c r="I85" s="117">
        <v>0</v>
      </c>
      <c r="J85" s="118" t="s">
        <v>14</v>
      </c>
      <c r="K85" s="185"/>
      <c r="L85" s="186"/>
      <c r="M85" s="185"/>
      <c r="N85" s="186"/>
      <c r="O85" s="117">
        <v>0</v>
      </c>
      <c r="P85" s="118" t="s">
        <v>14</v>
      </c>
      <c r="Q85" s="185"/>
      <c r="R85" s="186"/>
      <c r="S85" s="117">
        <v>0</v>
      </c>
      <c r="T85" s="118" t="s">
        <v>14</v>
      </c>
      <c r="U85" s="117">
        <v>12</v>
      </c>
      <c r="V85" s="118" t="s">
        <v>193</v>
      </c>
      <c r="W85" s="117">
        <v>19</v>
      </c>
      <c r="X85" s="118" t="s">
        <v>627</v>
      </c>
      <c r="Y85" s="117">
        <v>0</v>
      </c>
      <c r="Z85" s="118" t="s">
        <v>14</v>
      </c>
      <c r="AA85" s="117">
        <v>6</v>
      </c>
      <c r="AB85" s="118" t="s">
        <v>427</v>
      </c>
      <c r="AC85" s="117">
        <v>0</v>
      </c>
      <c r="AD85" s="118" t="s">
        <v>14</v>
      </c>
      <c r="AE85" s="138">
        <v>260</v>
      </c>
      <c r="AF85" s="148" t="s">
        <v>422</v>
      </c>
    </row>
    <row r="86" spans="1:32" x14ac:dyDescent="0.2">
      <c r="A86" s="3" t="s">
        <v>343</v>
      </c>
      <c r="B86" s="140" t="s">
        <v>180</v>
      </c>
      <c r="C86" s="185"/>
      <c r="D86" s="186"/>
      <c r="E86" s="117">
        <v>8</v>
      </c>
      <c r="F86" s="118" t="s">
        <v>462</v>
      </c>
      <c r="G86" s="117">
        <v>332</v>
      </c>
      <c r="H86" s="118" t="s">
        <v>900</v>
      </c>
      <c r="I86" s="185"/>
      <c r="J86" s="186"/>
      <c r="K86" s="117">
        <v>9</v>
      </c>
      <c r="L86" s="118" t="s">
        <v>385</v>
      </c>
      <c r="M86" s="185"/>
      <c r="N86" s="186"/>
      <c r="O86" s="117">
        <v>0</v>
      </c>
      <c r="P86" s="118" t="s">
        <v>14</v>
      </c>
      <c r="Q86" s="117">
        <v>11</v>
      </c>
      <c r="R86" s="118" t="s">
        <v>55</v>
      </c>
      <c r="S86" s="117">
        <v>11</v>
      </c>
      <c r="T86" s="118" t="s">
        <v>55</v>
      </c>
      <c r="U86" s="117">
        <v>8</v>
      </c>
      <c r="V86" s="118" t="s">
        <v>462</v>
      </c>
      <c r="W86" s="117">
        <v>29</v>
      </c>
      <c r="X86" s="118" t="s">
        <v>353</v>
      </c>
      <c r="Y86" s="185"/>
      <c r="Z86" s="186"/>
      <c r="AA86" s="117">
        <v>22</v>
      </c>
      <c r="AB86" s="118" t="s">
        <v>26</v>
      </c>
      <c r="AC86" s="117">
        <v>0</v>
      </c>
      <c r="AD86" s="118" t="s">
        <v>14</v>
      </c>
      <c r="AE86" s="138">
        <v>435</v>
      </c>
      <c r="AF86" s="148" t="s">
        <v>450</v>
      </c>
    </row>
    <row r="87" spans="1:32" x14ac:dyDescent="0.2">
      <c r="A87" s="3" t="s">
        <v>343</v>
      </c>
      <c r="B87" s="140" t="s">
        <v>185</v>
      </c>
      <c r="C87" s="117">
        <v>0</v>
      </c>
      <c r="D87" s="118" t="s">
        <v>14</v>
      </c>
      <c r="E87" s="117">
        <v>5</v>
      </c>
      <c r="F87" s="118" t="s">
        <v>55</v>
      </c>
      <c r="G87" s="117">
        <v>0</v>
      </c>
      <c r="H87" s="118" t="s">
        <v>14</v>
      </c>
      <c r="I87" s="117">
        <v>0</v>
      </c>
      <c r="J87" s="118" t="s">
        <v>14</v>
      </c>
      <c r="K87" s="117">
        <v>24</v>
      </c>
      <c r="L87" s="118" t="s">
        <v>156</v>
      </c>
      <c r="M87" s="117">
        <v>3</v>
      </c>
      <c r="N87" s="118" t="s">
        <v>157</v>
      </c>
      <c r="O87" s="117">
        <v>0</v>
      </c>
      <c r="P87" s="118" t="s">
        <v>14</v>
      </c>
      <c r="Q87" s="117">
        <v>45</v>
      </c>
      <c r="R87" s="118" t="s">
        <v>316</v>
      </c>
      <c r="S87" s="117">
        <v>15</v>
      </c>
      <c r="T87" s="118" t="s">
        <v>218</v>
      </c>
      <c r="U87" s="117">
        <v>28</v>
      </c>
      <c r="V87" s="118" t="s">
        <v>597</v>
      </c>
      <c r="W87" s="117">
        <v>64</v>
      </c>
      <c r="X87" s="118" t="s">
        <v>711</v>
      </c>
      <c r="Y87" s="185"/>
      <c r="Z87" s="186"/>
      <c r="AA87" s="117">
        <v>13</v>
      </c>
      <c r="AB87" s="118" t="s">
        <v>450</v>
      </c>
      <c r="AC87" s="185"/>
      <c r="AD87" s="186"/>
      <c r="AE87" s="138">
        <v>200</v>
      </c>
      <c r="AF87" s="148" t="s">
        <v>359</v>
      </c>
    </row>
    <row r="88" spans="1:32" x14ac:dyDescent="0.2">
      <c r="A88" s="3" t="s">
        <v>343</v>
      </c>
      <c r="B88" s="140" t="s">
        <v>190</v>
      </c>
      <c r="C88" s="185"/>
      <c r="D88" s="186"/>
      <c r="E88" s="117">
        <v>6</v>
      </c>
      <c r="F88" s="118" t="s">
        <v>50</v>
      </c>
      <c r="G88" s="117">
        <v>208</v>
      </c>
      <c r="H88" s="118" t="s">
        <v>907</v>
      </c>
      <c r="I88" s="117">
        <v>0</v>
      </c>
      <c r="J88" s="118" t="s">
        <v>14</v>
      </c>
      <c r="K88" s="117">
        <v>6</v>
      </c>
      <c r="L88" s="118" t="s">
        <v>50</v>
      </c>
      <c r="M88" s="117">
        <v>0</v>
      </c>
      <c r="N88" s="118" t="s">
        <v>14</v>
      </c>
      <c r="O88" s="117">
        <v>0</v>
      </c>
      <c r="P88" s="118" t="s">
        <v>14</v>
      </c>
      <c r="Q88" s="117">
        <v>27</v>
      </c>
      <c r="R88" s="118" t="s">
        <v>630</v>
      </c>
      <c r="S88" s="185"/>
      <c r="T88" s="186"/>
      <c r="U88" s="117">
        <v>9</v>
      </c>
      <c r="V88" s="118" t="s">
        <v>97</v>
      </c>
      <c r="W88" s="117">
        <v>11</v>
      </c>
      <c r="X88" s="118" t="s">
        <v>447</v>
      </c>
      <c r="Y88" s="185"/>
      <c r="Z88" s="186"/>
      <c r="AA88" s="117">
        <v>0</v>
      </c>
      <c r="AB88" s="118" t="s">
        <v>14</v>
      </c>
      <c r="AC88" s="117">
        <v>0</v>
      </c>
      <c r="AD88" s="118" t="s">
        <v>14</v>
      </c>
      <c r="AE88" s="138">
        <v>271</v>
      </c>
      <c r="AF88" s="148" t="s">
        <v>30</v>
      </c>
    </row>
    <row r="89" spans="1:32" x14ac:dyDescent="0.2">
      <c r="A89" s="3" t="s">
        <v>343</v>
      </c>
      <c r="B89" s="140" t="s">
        <v>194</v>
      </c>
      <c r="C89" s="117">
        <v>0</v>
      </c>
      <c r="D89" s="118" t="s">
        <v>14</v>
      </c>
      <c r="E89" s="117">
        <v>0</v>
      </c>
      <c r="F89" s="118" t="s">
        <v>14</v>
      </c>
      <c r="G89" s="117">
        <v>0</v>
      </c>
      <c r="H89" s="118" t="s">
        <v>14</v>
      </c>
      <c r="I89" s="117">
        <v>0</v>
      </c>
      <c r="J89" s="118" t="s">
        <v>14</v>
      </c>
      <c r="K89" s="117">
        <v>0</v>
      </c>
      <c r="L89" s="118" t="s">
        <v>14</v>
      </c>
      <c r="M89" s="117">
        <v>0</v>
      </c>
      <c r="N89" s="118" t="s">
        <v>14</v>
      </c>
      <c r="O89" s="117">
        <v>0</v>
      </c>
      <c r="P89" s="118" t="s">
        <v>14</v>
      </c>
      <c r="Q89" s="117">
        <v>21</v>
      </c>
      <c r="R89" s="118" t="s">
        <v>908</v>
      </c>
      <c r="S89" s="117">
        <v>0</v>
      </c>
      <c r="T89" s="118" t="s">
        <v>14</v>
      </c>
      <c r="U89" s="117">
        <v>0</v>
      </c>
      <c r="V89" s="118" t="s">
        <v>14</v>
      </c>
      <c r="W89" s="117">
        <v>7</v>
      </c>
      <c r="X89" s="118" t="s">
        <v>337</v>
      </c>
      <c r="Y89" s="185"/>
      <c r="Z89" s="186"/>
      <c r="AA89" s="185"/>
      <c r="AB89" s="186"/>
      <c r="AC89" s="117">
        <v>0</v>
      </c>
      <c r="AD89" s="118" t="s">
        <v>14</v>
      </c>
      <c r="AE89" s="138">
        <v>31</v>
      </c>
      <c r="AF89" s="148" t="s">
        <v>340</v>
      </c>
    </row>
    <row r="90" spans="1:32" x14ac:dyDescent="0.2">
      <c r="A90" s="3" t="s">
        <v>343</v>
      </c>
      <c r="B90" s="140" t="s">
        <v>198</v>
      </c>
      <c r="C90" s="117">
        <v>3</v>
      </c>
      <c r="D90" s="118" t="s">
        <v>462</v>
      </c>
      <c r="E90" s="185"/>
      <c r="F90" s="186"/>
      <c r="G90" s="185"/>
      <c r="H90" s="186"/>
      <c r="I90" s="185"/>
      <c r="J90" s="186"/>
      <c r="K90" s="117">
        <v>25</v>
      </c>
      <c r="L90" s="118" t="s">
        <v>235</v>
      </c>
      <c r="M90" s="185"/>
      <c r="N90" s="186"/>
      <c r="O90" s="117">
        <v>0</v>
      </c>
      <c r="P90" s="118" t="s">
        <v>14</v>
      </c>
      <c r="Q90" s="117">
        <v>51</v>
      </c>
      <c r="R90" s="118" t="s">
        <v>493</v>
      </c>
      <c r="S90" s="117">
        <v>17</v>
      </c>
      <c r="T90" s="118" t="s">
        <v>640</v>
      </c>
      <c r="U90" s="117">
        <v>24</v>
      </c>
      <c r="V90" s="118" t="s">
        <v>169</v>
      </c>
      <c r="W90" s="117">
        <v>23</v>
      </c>
      <c r="X90" s="118" t="s">
        <v>434</v>
      </c>
      <c r="Y90" s="117">
        <v>3</v>
      </c>
      <c r="Z90" s="118" t="s">
        <v>462</v>
      </c>
      <c r="AA90" s="117">
        <v>10</v>
      </c>
      <c r="AB90" s="118" t="s">
        <v>84</v>
      </c>
      <c r="AC90" s="117">
        <v>0</v>
      </c>
      <c r="AD90" s="118" t="s">
        <v>14</v>
      </c>
      <c r="AE90" s="138">
        <v>163</v>
      </c>
      <c r="AF90" s="148" t="s">
        <v>46</v>
      </c>
    </row>
    <row r="91" spans="1:32" x14ac:dyDescent="0.2">
      <c r="A91" s="3" t="s">
        <v>343</v>
      </c>
      <c r="B91" s="140" t="s">
        <v>202</v>
      </c>
      <c r="C91" s="185"/>
      <c r="D91" s="186"/>
      <c r="E91" s="185"/>
      <c r="F91" s="186"/>
      <c r="G91" s="117">
        <v>0</v>
      </c>
      <c r="H91" s="118" t="s">
        <v>14</v>
      </c>
      <c r="I91" s="185"/>
      <c r="J91" s="186"/>
      <c r="K91" s="117">
        <v>6</v>
      </c>
      <c r="L91" s="118" t="s">
        <v>347</v>
      </c>
      <c r="M91" s="185"/>
      <c r="N91" s="186"/>
      <c r="O91" s="117">
        <v>0</v>
      </c>
      <c r="P91" s="118" t="s">
        <v>14</v>
      </c>
      <c r="Q91" s="185"/>
      <c r="R91" s="186"/>
      <c r="S91" s="117">
        <v>0</v>
      </c>
      <c r="T91" s="118" t="s">
        <v>14</v>
      </c>
      <c r="U91" s="117">
        <v>0</v>
      </c>
      <c r="V91" s="118" t="s">
        <v>14</v>
      </c>
      <c r="W91" s="117">
        <v>12</v>
      </c>
      <c r="X91" s="118" t="s">
        <v>483</v>
      </c>
      <c r="Y91" s="117">
        <v>4</v>
      </c>
      <c r="Z91" s="118" t="s">
        <v>165</v>
      </c>
      <c r="AA91" s="185"/>
      <c r="AB91" s="186"/>
      <c r="AC91" s="117">
        <v>0</v>
      </c>
      <c r="AD91" s="118" t="s">
        <v>14</v>
      </c>
      <c r="AE91" s="138">
        <v>31</v>
      </c>
      <c r="AF91" s="148" t="s">
        <v>340</v>
      </c>
    </row>
    <row r="92" spans="1:32" x14ac:dyDescent="0.2">
      <c r="A92" s="3" t="s">
        <v>343</v>
      </c>
      <c r="B92" s="140" t="s">
        <v>208</v>
      </c>
      <c r="C92" s="117">
        <v>0</v>
      </c>
      <c r="D92" s="118" t="s">
        <v>14</v>
      </c>
      <c r="E92" s="185"/>
      <c r="F92" s="186"/>
      <c r="G92" s="117">
        <v>341</v>
      </c>
      <c r="H92" s="118" t="s">
        <v>553</v>
      </c>
      <c r="I92" s="117">
        <v>13</v>
      </c>
      <c r="J92" s="118" t="s">
        <v>42</v>
      </c>
      <c r="K92" s="117">
        <v>33</v>
      </c>
      <c r="L92" s="118" t="s">
        <v>563</v>
      </c>
      <c r="M92" s="117">
        <v>4</v>
      </c>
      <c r="N92" s="118" t="s">
        <v>509</v>
      </c>
      <c r="O92" s="185"/>
      <c r="P92" s="186"/>
      <c r="Q92" s="117">
        <v>8</v>
      </c>
      <c r="R92" s="118" t="s">
        <v>457</v>
      </c>
      <c r="S92" s="117">
        <v>16</v>
      </c>
      <c r="T92" s="118" t="s">
        <v>34</v>
      </c>
      <c r="U92" s="117">
        <v>17</v>
      </c>
      <c r="V92" s="118" t="s">
        <v>175</v>
      </c>
      <c r="W92" s="117">
        <v>15</v>
      </c>
      <c r="X92" s="118" t="s">
        <v>65</v>
      </c>
      <c r="Y92" s="117">
        <v>0</v>
      </c>
      <c r="Z92" s="118" t="s">
        <v>14</v>
      </c>
      <c r="AA92" s="117">
        <v>12</v>
      </c>
      <c r="AB92" s="118" t="s">
        <v>241</v>
      </c>
      <c r="AC92" s="117">
        <v>0</v>
      </c>
      <c r="AD92" s="118" t="s">
        <v>14</v>
      </c>
      <c r="AE92" s="138">
        <v>463</v>
      </c>
      <c r="AF92" s="148" t="s">
        <v>418</v>
      </c>
    </row>
    <row r="93" spans="1:32" x14ac:dyDescent="0.2">
      <c r="A93" s="3" t="s">
        <v>343</v>
      </c>
      <c r="B93" s="140" t="s">
        <v>212</v>
      </c>
      <c r="C93" s="117">
        <v>0</v>
      </c>
      <c r="D93" s="118" t="s">
        <v>14</v>
      </c>
      <c r="E93" s="117">
        <v>0</v>
      </c>
      <c r="F93" s="118" t="s">
        <v>14</v>
      </c>
      <c r="G93" s="117">
        <v>245</v>
      </c>
      <c r="H93" s="118" t="s">
        <v>909</v>
      </c>
      <c r="I93" s="117">
        <v>0</v>
      </c>
      <c r="J93" s="118" t="s">
        <v>14</v>
      </c>
      <c r="K93" s="117">
        <v>3</v>
      </c>
      <c r="L93" s="118" t="s">
        <v>395</v>
      </c>
      <c r="M93" s="117">
        <v>0</v>
      </c>
      <c r="N93" s="118" t="s">
        <v>14</v>
      </c>
      <c r="O93" s="185"/>
      <c r="P93" s="186"/>
      <c r="Q93" s="117">
        <v>3</v>
      </c>
      <c r="R93" s="118" t="s">
        <v>395</v>
      </c>
      <c r="S93" s="117">
        <v>3</v>
      </c>
      <c r="T93" s="118" t="s">
        <v>395</v>
      </c>
      <c r="U93" s="117">
        <v>7</v>
      </c>
      <c r="V93" s="118" t="s">
        <v>241</v>
      </c>
      <c r="W93" s="117">
        <v>6</v>
      </c>
      <c r="X93" s="118" t="s">
        <v>50</v>
      </c>
      <c r="Y93" s="185"/>
      <c r="Z93" s="186"/>
      <c r="AA93" s="117">
        <v>5</v>
      </c>
      <c r="AB93" s="118" t="s">
        <v>462</v>
      </c>
      <c r="AC93" s="117">
        <v>0</v>
      </c>
      <c r="AD93" s="118" t="s">
        <v>14</v>
      </c>
      <c r="AE93" s="138">
        <v>274</v>
      </c>
      <c r="AF93" s="148" t="s">
        <v>447</v>
      </c>
    </row>
    <row r="94" spans="1:32" x14ac:dyDescent="0.2">
      <c r="A94" s="3" t="s">
        <v>343</v>
      </c>
      <c r="B94" s="140" t="s">
        <v>216</v>
      </c>
      <c r="C94" s="117">
        <v>0</v>
      </c>
      <c r="D94" s="118" t="s">
        <v>14</v>
      </c>
      <c r="E94" s="117">
        <v>0</v>
      </c>
      <c r="F94" s="118" t="s">
        <v>14</v>
      </c>
      <c r="G94" s="117">
        <v>227</v>
      </c>
      <c r="H94" s="118" t="s">
        <v>910</v>
      </c>
      <c r="I94" s="185"/>
      <c r="J94" s="186"/>
      <c r="K94" s="117">
        <v>0</v>
      </c>
      <c r="L94" s="118" t="s">
        <v>14</v>
      </c>
      <c r="M94" s="117">
        <v>0</v>
      </c>
      <c r="N94" s="118" t="s">
        <v>14</v>
      </c>
      <c r="O94" s="117">
        <v>0</v>
      </c>
      <c r="P94" s="118" t="s">
        <v>14</v>
      </c>
      <c r="Q94" s="117">
        <v>0</v>
      </c>
      <c r="R94" s="118" t="s">
        <v>14</v>
      </c>
      <c r="S94" s="117">
        <v>0</v>
      </c>
      <c r="T94" s="118" t="s">
        <v>14</v>
      </c>
      <c r="U94" s="185"/>
      <c r="V94" s="186"/>
      <c r="W94" s="117">
        <v>0</v>
      </c>
      <c r="X94" s="118" t="s">
        <v>14</v>
      </c>
      <c r="Y94" s="117">
        <v>0</v>
      </c>
      <c r="Z94" s="118" t="s">
        <v>14</v>
      </c>
      <c r="AA94" s="117">
        <v>0</v>
      </c>
      <c r="AB94" s="118" t="s">
        <v>14</v>
      </c>
      <c r="AC94" s="117">
        <v>0</v>
      </c>
      <c r="AD94" s="118" t="s">
        <v>14</v>
      </c>
      <c r="AE94" s="138">
        <v>231</v>
      </c>
      <c r="AF94" s="148" t="s">
        <v>425</v>
      </c>
    </row>
    <row r="95" spans="1:32" x14ac:dyDescent="0.2">
      <c r="A95" s="3" t="s">
        <v>343</v>
      </c>
      <c r="B95" s="140" t="s">
        <v>220</v>
      </c>
      <c r="C95" s="117">
        <v>0</v>
      </c>
      <c r="D95" s="118" t="s">
        <v>14</v>
      </c>
      <c r="E95" s="185"/>
      <c r="F95" s="186"/>
      <c r="G95" s="117">
        <v>0</v>
      </c>
      <c r="H95" s="118" t="s">
        <v>14</v>
      </c>
      <c r="I95" s="185"/>
      <c r="J95" s="186"/>
      <c r="K95" s="117">
        <v>11</v>
      </c>
      <c r="L95" s="118" t="s">
        <v>416</v>
      </c>
      <c r="M95" s="185"/>
      <c r="N95" s="186"/>
      <c r="O95" s="185"/>
      <c r="P95" s="186"/>
      <c r="Q95" s="185"/>
      <c r="R95" s="186"/>
      <c r="S95" s="117">
        <v>3</v>
      </c>
      <c r="T95" s="118" t="s">
        <v>450</v>
      </c>
      <c r="U95" s="117">
        <v>0</v>
      </c>
      <c r="V95" s="118" t="s">
        <v>14</v>
      </c>
      <c r="W95" s="117">
        <v>22</v>
      </c>
      <c r="X95" s="118" t="s">
        <v>534</v>
      </c>
      <c r="Y95" s="185"/>
      <c r="Z95" s="186"/>
      <c r="AA95" s="185"/>
      <c r="AB95" s="186"/>
      <c r="AC95" s="117">
        <v>0</v>
      </c>
      <c r="AD95" s="118" t="s">
        <v>14</v>
      </c>
      <c r="AE95" s="138">
        <v>46</v>
      </c>
      <c r="AF95" s="148" t="s">
        <v>543</v>
      </c>
    </row>
    <row r="96" spans="1:32" x14ac:dyDescent="0.2">
      <c r="A96" s="3" t="s">
        <v>343</v>
      </c>
      <c r="B96" s="140" t="s">
        <v>224</v>
      </c>
      <c r="C96" s="117">
        <v>0</v>
      </c>
      <c r="D96" s="118" t="s">
        <v>14</v>
      </c>
      <c r="E96" s="117">
        <v>10</v>
      </c>
      <c r="F96" s="118" t="s">
        <v>414</v>
      </c>
      <c r="G96" s="185"/>
      <c r="H96" s="186"/>
      <c r="I96" s="185"/>
      <c r="J96" s="186"/>
      <c r="K96" s="117">
        <v>19</v>
      </c>
      <c r="L96" s="118" t="s">
        <v>372</v>
      </c>
      <c r="M96" s="185"/>
      <c r="N96" s="186"/>
      <c r="O96" s="117">
        <v>0</v>
      </c>
      <c r="P96" s="118" t="s">
        <v>14</v>
      </c>
      <c r="Q96" s="117">
        <v>45</v>
      </c>
      <c r="R96" s="118" t="s">
        <v>281</v>
      </c>
      <c r="S96" s="117">
        <v>15</v>
      </c>
      <c r="T96" s="118" t="s">
        <v>322</v>
      </c>
      <c r="U96" s="117">
        <v>21</v>
      </c>
      <c r="V96" s="118" t="s">
        <v>508</v>
      </c>
      <c r="W96" s="117">
        <v>45</v>
      </c>
      <c r="X96" s="118" t="s">
        <v>281</v>
      </c>
      <c r="Y96" s="117">
        <v>4</v>
      </c>
      <c r="Z96" s="118" t="s">
        <v>427</v>
      </c>
      <c r="AA96" s="117">
        <v>7</v>
      </c>
      <c r="AB96" s="118" t="s">
        <v>447</v>
      </c>
      <c r="AC96" s="185"/>
      <c r="AD96" s="186"/>
      <c r="AE96" s="138">
        <v>171</v>
      </c>
      <c r="AF96" s="148" t="s">
        <v>55</v>
      </c>
    </row>
    <row r="97" spans="1:32" x14ac:dyDescent="0.2">
      <c r="A97" s="3" t="s">
        <v>343</v>
      </c>
      <c r="B97" s="140" t="s">
        <v>228</v>
      </c>
      <c r="C97" s="117">
        <v>0</v>
      </c>
      <c r="D97" s="118" t="s">
        <v>14</v>
      </c>
      <c r="E97" s="185"/>
      <c r="F97" s="186"/>
      <c r="G97" s="117">
        <v>0</v>
      </c>
      <c r="H97" s="118" t="s">
        <v>14</v>
      </c>
      <c r="I97" s="185"/>
      <c r="J97" s="186"/>
      <c r="K97" s="117">
        <v>6</v>
      </c>
      <c r="L97" s="118" t="s">
        <v>161</v>
      </c>
      <c r="M97" s="117">
        <v>0</v>
      </c>
      <c r="N97" s="118" t="s">
        <v>14</v>
      </c>
      <c r="O97" s="117">
        <v>0</v>
      </c>
      <c r="P97" s="118" t="s">
        <v>14</v>
      </c>
      <c r="Q97" s="117">
        <v>17</v>
      </c>
      <c r="R97" s="118" t="s">
        <v>94</v>
      </c>
      <c r="S97" s="185"/>
      <c r="T97" s="186"/>
      <c r="U97" s="117">
        <v>0</v>
      </c>
      <c r="V97" s="118" t="s">
        <v>14</v>
      </c>
      <c r="W97" s="117">
        <v>9</v>
      </c>
      <c r="X97" s="118" t="s">
        <v>316</v>
      </c>
      <c r="Y97" s="185"/>
      <c r="Z97" s="186"/>
      <c r="AA97" s="185"/>
      <c r="AB97" s="186"/>
      <c r="AC97" s="117">
        <v>0</v>
      </c>
      <c r="AD97" s="118" t="s">
        <v>14</v>
      </c>
      <c r="AE97" s="138">
        <v>40</v>
      </c>
      <c r="AF97" s="148" t="s">
        <v>632</v>
      </c>
    </row>
    <row r="98" spans="1:32" x14ac:dyDescent="0.2">
      <c r="A98" s="3" t="s">
        <v>343</v>
      </c>
      <c r="B98" s="140" t="s">
        <v>233</v>
      </c>
      <c r="C98" s="117">
        <v>0</v>
      </c>
      <c r="D98" s="118" t="s">
        <v>14</v>
      </c>
      <c r="E98" s="117">
        <v>7</v>
      </c>
      <c r="F98" s="118" t="s">
        <v>219</v>
      </c>
      <c r="G98" s="117">
        <v>199</v>
      </c>
      <c r="H98" s="118" t="s">
        <v>911</v>
      </c>
      <c r="I98" s="185"/>
      <c r="J98" s="186"/>
      <c r="K98" s="117">
        <v>12</v>
      </c>
      <c r="L98" s="118" t="s">
        <v>97</v>
      </c>
      <c r="M98" s="117">
        <v>3</v>
      </c>
      <c r="N98" s="118" t="s">
        <v>554</v>
      </c>
      <c r="O98" s="117">
        <v>4</v>
      </c>
      <c r="P98" s="118" t="s">
        <v>395</v>
      </c>
      <c r="Q98" s="117">
        <v>29</v>
      </c>
      <c r="R98" s="118" t="s">
        <v>363</v>
      </c>
      <c r="S98" s="117">
        <v>16</v>
      </c>
      <c r="T98" s="118" t="s">
        <v>442</v>
      </c>
      <c r="U98" s="117">
        <v>27</v>
      </c>
      <c r="V98" s="118" t="s">
        <v>218</v>
      </c>
      <c r="W98" s="117">
        <v>44</v>
      </c>
      <c r="X98" s="118" t="s">
        <v>151</v>
      </c>
      <c r="Y98" s="117">
        <v>5</v>
      </c>
      <c r="Z98" s="118" t="s">
        <v>293</v>
      </c>
      <c r="AA98" s="117">
        <v>14</v>
      </c>
      <c r="AB98" s="118" t="s">
        <v>422</v>
      </c>
      <c r="AC98" s="117">
        <v>0</v>
      </c>
      <c r="AD98" s="118" t="s">
        <v>14</v>
      </c>
      <c r="AE98" s="138">
        <v>362</v>
      </c>
      <c r="AF98" s="148" t="s">
        <v>141</v>
      </c>
    </row>
    <row r="99" spans="1:32" x14ac:dyDescent="0.2">
      <c r="A99" s="3" t="s">
        <v>343</v>
      </c>
      <c r="B99" s="140" t="s">
        <v>237</v>
      </c>
      <c r="C99" s="117">
        <v>0</v>
      </c>
      <c r="D99" s="118" t="s">
        <v>14</v>
      </c>
      <c r="E99" s="117">
        <v>4</v>
      </c>
      <c r="F99" s="118" t="s">
        <v>425</v>
      </c>
      <c r="G99" s="117">
        <v>5</v>
      </c>
      <c r="H99" s="118" t="s">
        <v>327</v>
      </c>
      <c r="I99" s="117">
        <v>0</v>
      </c>
      <c r="J99" s="118" t="s">
        <v>14</v>
      </c>
      <c r="K99" s="117">
        <v>14</v>
      </c>
      <c r="L99" s="118" t="s">
        <v>210</v>
      </c>
      <c r="M99" s="117">
        <v>0</v>
      </c>
      <c r="N99" s="118" t="s">
        <v>14</v>
      </c>
      <c r="O99" s="185"/>
      <c r="P99" s="186"/>
      <c r="Q99" s="117">
        <v>27</v>
      </c>
      <c r="R99" s="118" t="s">
        <v>269</v>
      </c>
      <c r="S99" s="117">
        <v>8</v>
      </c>
      <c r="T99" s="118" t="s">
        <v>353</v>
      </c>
      <c r="U99" s="117">
        <v>19</v>
      </c>
      <c r="V99" s="118" t="s">
        <v>588</v>
      </c>
      <c r="W99" s="117">
        <v>23</v>
      </c>
      <c r="X99" s="118" t="s">
        <v>375</v>
      </c>
      <c r="Y99" s="117">
        <v>4</v>
      </c>
      <c r="Z99" s="118" t="s">
        <v>425</v>
      </c>
      <c r="AA99" s="117">
        <v>13</v>
      </c>
      <c r="AB99" s="118" t="s">
        <v>634</v>
      </c>
      <c r="AC99" s="117">
        <v>0</v>
      </c>
      <c r="AD99" s="118" t="s">
        <v>14</v>
      </c>
      <c r="AE99" s="138">
        <v>119</v>
      </c>
      <c r="AF99" s="148" t="s">
        <v>462</v>
      </c>
    </row>
    <row r="100" spans="1:32" x14ac:dyDescent="0.2">
      <c r="A100" s="3" t="s">
        <v>343</v>
      </c>
      <c r="B100" s="140" t="s">
        <v>242</v>
      </c>
      <c r="C100" s="185"/>
      <c r="D100" s="186"/>
      <c r="E100" s="117">
        <v>4</v>
      </c>
      <c r="F100" s="118" t="s">
        <v>391</v>
      </c>
      <c r="G100" s="117">
        <v>306</v>
      </c>
      <c r="H100" s="118" t="s">
        <v>556</v>
      </c>
      <c r="I100" s="117">
        <v>0</v>
      </c>
      <c r="J100" s="118" t="s">
        <v>14</v>
      </c>
      <c r="K100" s="117">
        <v>29</v>
      </c>
      <c r="L100" s="118" t="s">
        <v>418</v>
      </c>
      <c r="M100" s="117">
        <v>4</v>
      </c>
      <c r="N100" s="118" t="s">
        <v>391</v>
      </c>
      <c r="O100" s="185"/>
      <c r="P100" s="186"/>
      <c r="Q100" s="117">
        <v>20</v>
      </c>
      <c r="R100" s="118" t="s">
        <v>130</v>
      </c>
      <c r="S100" s="117">
        <v>3</v>
      </c>
      <c r="T100" s="118" t="s">
        <v>543</v>
      </c>
      <c r="U100" s="117">
        <v>17</v>
      </c>
      <c r="V100" s="118" t="s">
        <v>30</v>
      </c>
      <c r="W100" s="117">
        <v>24</v>
      </c>
      <c r="X100" s="118" t="s">
        <v>633</v>
      </c>
      <c r="Y100" s="185"/>
      <c r="Z100" s="186"/>
      <c r="AA100" s="117">
        <v>10</v>
      </c>
      <c r="AB100" s="118" t="s">
        <v>46</v>
      </c>
      <c r="AC100" s="117">
        <v>0</v>
      </c>
      <c r="AD100" s="118" t="s">
        <v>14</v>
      </c>
      <c r="AE100" s="138">
        <v>421</v>
      </c>
      <c r="AF100" s="148" t="s">
        <v>22</v>
      </c>
    </row>
    <row r="101" spans="1:32" x14ac:dyDescent="0.2">
      <c r="A101" s="3" t="s">
        <v>343</v>
      </c>
      <c r="B101" s="140" t="s">
        <v>245</v>
      </c>
      <c r="C101" s="117">
        <v>0</v>
      </c>
      <c r="D101" s="118" t="s">
        <v>14</v>
      </c>
      <c r="E101" s="185"/>
      <c r="F101" s="186"/>
      <c r="G101" s="117">
        <v>0</v>
      </c>
      <c r="H101" s="118" t="s">
        <v>14</v>
      </c>
      <c r="I101" s="117">
        <v>0</v>
      </c>
      <c r="J101" s="118" t="s">
        <v>14</v>
      </c>
      <c r="K101" s="117">
        <v>11</v>
      </c>
      <c r="L101" s="118" t="s">
        <v>681</v>
      </c>
      <c r="M101" s="117">
        <v>0</v>
      </c>
      <c r="N101" s="118" t="s">
        <v>14</v>
      </c>
      <c r="O101" s="117">
        <v>0</v>
      </c>
      <c r="P101" s="118" t="s">
        <v>14</v>
      </c>
      <c r="Q101" s="117">
        <v>22</v>
      </c>
      <c r="R101" s="118" t="s">
        <v>351</v>
      </c>
      <c r="S101" s="117">
        <v>16</v>
      </c>
      <c r="T101" s="118" t="s">
        <v>466</v>
      </c>
      <c r="U101" s="117">
        <v>32</v>
      </c>
      <c r="V101" s="118" t="s">
        <v>167</v>
      </c>
      <c r="W101" s="117">
        <v>7</v>
      </c>
      <c r="X101" s="118" t="s">
        <v>627</v>
      </c>
      <c r="Y101" s="117">
        <v>0</v>
      </c>
      <c r="Z101" s="118" t="s">
        <v>14</v>
      </c>
      <c r="AA101" s="117">
        <v>7</v>
      </c>
      <c r="AB101" s="118" t="s">
        <v>627</v>
      </c>
      <c r="AC101" s="117">
        <v>0</v>
      </c>
      <c r="AD101" s="118" t="s">
        <v>14</v>
      </c>
      <c r="AE101" s="138">
        <v>96</v>
      </c>
      <c r="AF101" s="148" t="s">
        <v>293</v>
      </c>
    </row>
    <row r="102" spans="1:32" x14ac:dyDescent="0.2">
      <c r="A102" s="3" t="s">
        <v>343</v>
      </c>
      <c r="B102" s="140" t="s">
        <v>250</v>
      </c>
      <c r="C102" s="185"/>
      <c r="D102" s="186"/>
      <c r="E102" s="117">
        <v>0</v>
      </c>
      <c r="F102" s="118" t="s">
        <v>14</v>
      </c>
      <c r="G102" s="117">
        <v>65</v>
      </c>
      <c r="H102" s="118" t="s">
        <v>741</v>
      </c>
      <c r="I102" s="117">
        <v>0</v>
      </c>
      <c r="J102" s="118" t="s">
        <v>14</v>
      </c>
      <c r="K102" s="185"/>
      <c r="L102" s="186"/>
      <c r="M102" s="117">
        <v>0</v>
      </c>
      <c r="N102" s="118" t="s">
        <v>14</v>
      </c>
      <c r="O102" s="117">
        <v>0</v>
      </c>
      <c r="P102" s="118" t="s">
        <v>14</v>
      </c>
      <c r="Q102" s="117">
        <v>21</v>
      </c>
      <c r="R102" s="118" t="s">
        <v>268</v>
      </c>
      <c r="S102" s="117">
        <v>5</v>
      </c>
      <c r="T102" s="118" t="s">
        <v>236</v>
      </c>
      <c r="U102" s="117">
        <v>7</v>
      </c>
      <c r="V102" s="118" t="s">
        <v>382</v>
      </c>
      <c r="W102" s="117">
        <v>0</v>
      </c>
      <c r="X102" s="118" t="s">
        <v>14</v>
      </c>
      <c r="Y102" s="117">
        <v>4</v>
      </c>
      <c r="Z102" s="118" t="s">
        <v>92</v>
      </c>
      <c r="AA102" s="117">
        <v>5</v>
      </c>
      <c r="AB102" s="118" t="s">
        <v>236</v>
      </c>
      <c r="AC102" s="117">
        <v>0</v>
      </c>
      <c r="AD102" s="118" t="s">
        <v>14</v>
      </c>
      <c r="AE102" s="138">
        <v>110</v>
      </c>
      <c r="AF102" s="148" t="s">
        <v>207</v>
      </c>
    </row>
    <row r="103" spans="1:32" x14ac:dyDescent="0.2">
      <c r="A103" s="3" t="s">
        <v>343</v>
      </c>
      <c r="B103" s="140" t="s">
        <v>254</v>
      </c>
      <c r="C103" s="117">
        <v>0</v>
      </c>
      <c r="D103" s="118" t="s">
        <v>14</v>
      </c>
      <c r="E103" s="117">
        <v>0</v>
      </c>
      <c r="F103" s="118" t="s">
        <v>14</v>
      </c>
      <c r="G103" s="185"/>
      <c r="H103" s="186"/>
      <c r="I103" s="117">
        <v>0</v>
      </c>
      <c r="J103" s="118" t="s">
        <v>14</v>
      </c>
      <c r="K103" s="117">
        <v>3</v>
      </c>
      <c r="L103" s="118" t="s">
        <v>270</v>
      </c>
      <c r="M103" s="117">
        <v>0</v>
      </c>
      <c r="N103" s="118" t="s">
        <v>14</v>
      </c>
      <c r="O103" s="117">
        <v>0</v>
      </c>
      <c r="P103" s="118" t="s">
        <v>14</v>
      </c>
      <c r="Q103" s="117">
        <v>28</v>
      </c>
      <c r="R103" s="118" t="s">
        <v>636</v>
      </c>
      <c r="S103" s="117">
        <v>11</v>
      </c>
      <c r="T103" s="118" t="s">
        <v>463</v>
      </c>
      <c r="U103" s="117">
        <v>0</v>
      </c>
      <c r="V103" s="118" t="s">
        <v>14</v>
      </c>
      <c r="W103" s="117">
        <v>5</v>
      </c>
      <c r="X103" s="118" t="s">
        <v>133</v>
      </c>
      <c r="Y103" s="185"/>
      <c r="Z103" s="186"/>
      <c r="AA103" s="117">
        <v>5</v>
      </c>
      <c r="AB103" s="118" t="s">
        <v>133</v>
      </c>
      <c r="AC103" s="117">
        <v>0</v>
      </c>
      <c r="AD103" s="118" t="s">
        <v>14</v>
      </c>
      <c r="AE103" s="138">
        <v>54</v>
      </c>
      <c r="AF103" s="148" t="s">
        <v>554</v>
      </c>
    </row>
    <row r="104" spans="1:32" x14ac:dyDescent="0.2">
      <c r="A104" s="3" t="s">
        <v>343</v>
      </c>
      <c r="B104" s="3" t="s">
        <v>9</v>
      </c>
      <c r="C104" s="117">
        <v>13</v>
      </c>
      <c r="D104" s="118" t="s">
        <v>492</v>
      </c>
      <c r="E104" s="117">
        <v>103</v>
      </c>
      <c r="F104" s="118" t="s">
        <v>157</v>
      </c>
      <c r="G104" s="117">
        <v>3400</v>
      </c>
      <c r="H104" s="118" t="s">
        <v>360</v>
      </c>
      <c r="I104" s="117">
        <v>64</v>
      </c>
      <c r="J104" s="118" t="s">
        <v>509</v>
      </c>
      <c r="K104" s="117">
        <v>465</v>
      </c>
      <c r="L104" s="118" t="s">
        <v>418</v>
      </c>
      <c r="M104" s="117">
        <v>46</v>
      </c>
      <c r="N104" s="118" t="s">
        <v>543</v>
      </c>
      <c r="O104" s="117">
        <v>30</v>
      </c>
      <c r="P104" s="118" t="s">
        <v>398</v>
      </c>
      <c r="Q104" s="117">
        <v>799</v>
      </c>
      <c r="R104" s="118" t="s">
        <v>297</v>
      </c>
      <c r="S104" s="117">
        <v>303</v>
      </c>
      <c r="T104" s="118" t="s">
        <v>236</v>
      </c>
      <c r="U104" s="117">
        <v>450</v>
      </c>
      <c r="V104" s="118" t="s">
        <v>353</v>
      </c>
      <c r="W104" s="117">
        <v>660</v>
      </c>
      <c r="X104" s="118" t="s">
        <v>79</v>
      </c>
      <c r="Y104" s="117">
        <v>67</v>
      </c>
      <c r="Z104" s="118" t="s">
        <v>391</v>
      </c>
      <c r="AA104" s="117">
        <v>326</v>
      </c>
      <c r="AB104" s="118" t="s">
        <v>130</v>
      </c>
      <c r="AC104" s="117">
        <v>15</v>
      </c>
      <c r="AD104" s="118" t="s">
        <v>492</v>
      </c>
      <c r="AE104" s="117">
        <v>6741</v>
      </c>
      <c r="AF104" s="148" t="s">
        <v>259</v>
      </c>
    </row>
    <row r="105" spans="1:32" x14ac:dyDescent="0.2">
      <c r="A105" s="3" t="s">
        <v>402</v>
      </c>
      <c r="B105" s="3" t="s">
        <v>9</v>
      </c>
      <c r="C105" s="105">
        <v>59</v>
      </c>
      <c r="D105" s="118" t="s">
        <v>257</v>
      </c>
      <c r="E105" s="105">
        <v>382</v>
      </c>
      <c r="F105" s="118" t="s">
        <v>219</v>
      </c>
      <c r="G105" s="105">
        <v>10223</v>
      </c>
      <c r="H105" s="118" t="s">
        <v>580</v>
      </c>
      <c r="I105" s="105">
        <v>183</v>
      </c>
      <c r="J105" s="118" t="s">
        <v>509</v>
      </c>
      <c r="K105" s="105">
        <v>1354</v>
      </c>
      <c r="L105" s="118" t="s">
        <v>353</v>
      </c>
      <c r="M105" s="105">
        <v>166</v>
      </c>
      <c r="N105" s="118" t="s">
        <v>554</v>
      </c>
      <c r="O105" s="105">
        <v>76</v>
      </c>
      <c r="P105" s="118" t="s">
        <v>398</v>
      </c>
      <c r="Q105" s="105">
        <v>2403</v>
      </c>
      <c r="R105" s="118" t="s">
        <v>210</v>
      </c>
      <c r="S105" s="105">
        <v>889</v>
      </c>
      <c r="T105" s="118" t="s">
        <v>442</v>
      </c>
      <c r="U105" s="105">
        <v>1323</v>
      </c>
      <c r="V105" s="118" t="s">
        <v>450</v>
      </c>
      <c r="W105" s="105">
        <v>2173</v>
      </c>
      <c r="X105" s="118" t="s">
        <v>251</v>
      </c>
      <c r="Y105" s="105">
        <v>183</v>
      </c>
      <c r="Z105" s="118" t="s">
        <v>509</v>
      </c>
      <c r="AA105" s="105">
        <v>919</v>
      </c>
      <c r="AB105" s="118" t="s">
        <v>236</v>
      </c>
      <c r="AC105" s="105">
        <v>15</v>
      </c>
      <c r="AD105" s="118" t="s">
        <v>452</v>
      </c>
      <c r="AE105" s="105">
        <v>20348</v>
      </c>
      <c r="AF105" s="76" t="s">
        <v>71</v>
      </c>
    </row>
    <row r="107" spans="1:32" x14ac:dyDescent="0.2">
      <c r="A107" s="132" t="s">
        <v>949</v>
      </c>
      <c r="B107" s="92"/>
      <c r="C107" s="93"/>
      <c r="D107" s="92"/>
      <c r="E107" s="93"/>
      <c r="F107" s="92"/>
      <c r="G107" s="93"/>
      <c r="H107" s="92"/>
      <c r="I107" s="93"/>
      <c r="J107" s="92"/>
      <c r="K107" s="63"/>
    </row>
    <row r="108" spans="1:32" x14ac:dyDescent="0.2">
      <c r="A108" s="163" t="s">
        <v>1109</v>
      </c>
      <c r="B108"/>
      <c r="C108"/>
      <c r="D108"/>
      <c r="E108"/>
      <c r="F108"/>
      <c r="G108"/>
      <c r="H108"/>
      <c r="I108"/>
      <c r="J108"/>
      <c r="K108"/>
    </row>
    <row r="109" spans="1:32" x14ac:dyDescent="0.2">
      <c r="A109" s="84" t="s">
        <v>1020</v>
      </c>
      <c r="B109" s="8"/>
      <c r="C109" s="52"/>
      <c r="D109" s="8"/>
      <c r="E109" s="52"/>
      <c r="F109" s="8"/>
      <c r="G109" s="52"/>
      <c r="H109" s="8"/>
      <c r="I109" s="52"/>
      <c r="J109" s="8"/>
      <c r="K109" s="52"/>
    </row>
    <row r="110" spans="1:32" x14ac:dyDescent="0.2">
      <c r="A110" s="84" t="s">
        <v>1140</v>
      </c>
    </row>
    <row r="111" spans="1:32" x14ac:dyDescent="0.2">
      <c r="A111" s="84" t="s">
        <v>1142</v>
      </c>
    </row>
  </sheetData>
  <mergeCells count="4">
    <mergeCell ref="A1:AE1"/>
    <mergeCell ref="A4:J4"/>
    <mergeCell ref="A3:J3"/>
    <mergeCell ref="A2:J2"/>
  </mergeCells>
  <conditionalFormatting sqref="D6 D20 D34 D48 D62 D76 D90 C7:D19 C21:D33 C35:D47 C49:D61 C77:D89 C91:D103 C63:D70 C72:D75">
    <cfRule type="expression" dxfId="624" priority="98">
      <formula>IF($B6="Total",1,0)</formula>
    </cfRule>
  </conditionalFormatting>
  <conditionalFormatting sqref="F6 H6 J6 L6 N6 P6 R6 T6 V6 X6 Z6 AB6 AD6 AF6 F20 H20 J20 L20 N20 P20 R20 T20 V20 X20 Z20 AB20 AD20 AF20 F34 H34 J34 L34 N34 P34 R34 T34 V34 X34 Z34 AB34 AD34 AF34 F48 H48 J48 L48 N48 P48 R48 T48 V48 X48 Z48 AB48 AD48 AF48 F62 H62 J62 L62 N62 P62 R62 T62 V62 X62 Z62 AB62 AD62 AF62 F76 H76 J76 L76 N76 P76 R76 T76 V76 X76 Z76 AB76 AD76 AF76 F90 H90 J90 L90 N90 P90 R90 T90 V90 X90 Z90 AB90 AD90 AF90 E7:AF19 E21:AF33 E35:AF37 E49:AF61 E77:AF89 E91:AF103 E39:AF47 F38 N38 H38 J38 P38 R38 T38 V38 X38 Z38 AB38 AD38 AF38 E63:AF70 E72:AF75">
    <cfRule type="expression" dxfId="623" priority="96">
      <formula>IF($B6="Total",1,0)</formula>
    </cfRule>
  </conditionalFormatting>
  <conditionalFormatting sqref="A72:A105 O105 AC105">
    <cfRule type="expression" dxfId="622" priority="99">
      <formula>IF(OR($B71="Organisation",$B72="Total",$B71="Total"),0,1)</formula>
    </cfRule>
  </conditionalFormatting>
  <conditionalFormatting sqref="A6:B38">
    <cfRule type="expression" dxfId="621" priority="104">
      <formula>IF($B6="Total",1,0)</formula>
    </cfRule>
  </conditionalFormatting>
  <conditionalFormatting sqref="A6:A38">
    <cfRule type="expression" dxfId="620" priority="103">
      <formula>IF(OR($B5="Organisation",$B6="Total",$B5="Total"),0,1)</formula>
    </cfRule>
  </conditionalFormatting>
  <conditionalFormatting sqref="A39:B71">
    <cfRule type="expression" dxfId="619" priority="102">
      <formula>IF($B39="Total",1,0)</formula>
    </cfRule>
  </conditionalFormatting>
  <conditionalFormatting sqref="A39:A71">
    <cfRule type="expression" dxfId="618" priority="101">
      <formula>IF(OR($B38="Organisation",$B39="Total",$B38="Total"),0,1)</formula>
    </cfRule>
  </conditionalFormatting>
  <conditionalFormatting sqref="A105:C105 AC105 AE105:AF105 AA105 Y105 W105 U105 S105 Q105 O105 M105 K105 I105 G105 E105 A72:B104">
    <cfRule type="expression" dxfId="617" priority="100">
      <formula>IF($B72="Total",1,0)</formula>
    </cfRule>
  </conditionalFormatting>
  <conditionalFormatting sqref="C6 C20 C34 C48 C62 C76 C90">
    <cfRule type="expression" dxfId="616" priority="97">
      <formula>IF($B6="Total",1,0)</formula>
    </cfRule>
  </conditionalFormatting>
  <conditionalFormatting sqref="E6 G6 I6 K6 M6 O6 Q6 S6 U6 W6 Y6 AA6 AC6 AE6 E20 G20 I20 K20 M20 O20 Q20 S20 U20 W20 Y20 AA20 AC20 AE20 E34 G34 I34 K34 M34 O34 Q34 S34 U34 W34 Y34 AA34 AC34 AE34 E48 G48 I48 K48 M48 O48 Q48 S48 U48 W48 Y48 AA48 AC48 AE48 E62 G62 I62 K62 M62 O62 Q62 S62 U62 W62 Y62 AA62 AC62 AE62 E76 G76 I76 K76 M76 O76 Q76 S76 U76 W76 Y76 AA76 AC76 AE76 E90 G90 I90 K90 M90 O90 Q90 S90 U90 W90 Y90 AA90 AC90 AE90">
    <cfRule type="expression" dxfId="615" priority="95">
      <formula>IF($B6="Total",1,0)</formula>
    </cfRule>
  </conditionalFormatting>
  <conditionalFormatting sqref="L38">
    <cfRule type="expression" dxfId="614" priority="94">
      <formula>IF($B38="Total",1,0)</formula>
    </cfRule>
  </conditionalFormatting>
  <conditionalFormatting sqref="AF104">
    <cfRule type="expression" dxfId="613" priority="92">
      <formula>IF($B104="Total",1,0)</formula>
    </cfRule>
  </conditionalFormatting>
  <conditionalFormatting sqref="U105 W105 Y105 AA105">
    <cfRule type="expression" dxfId="612" priority="91">
      <formula>IF(OR($B104="Organisation",$B105="Total",$B104="Total"),0,1)</formula>
    </cfRule>
  </conditionalFormatting>
  <conditionalFormatting sqref="S105">
    <cfRule type="expression" dxfId="611" priority="90">
      <formula>IF(OR($B104="Organisation",$B105="Total",$B104="Total"),0,1)</formula>
    </cfRule>
  </conditionalFormatting>
  <conditionalFormatting sqref="Q105">
    <cfRule type="expression" dxfId="610" priority="89">
      <formula>IF(OR($B104="Organisation",$B105="Total",$B104="Total"),0,1)</formula>
    </cfRule>
  </conditionalFormatting>
  <conditionalFormatting sqref="O105">
    <cfRule type="expression" dxfId="609" priority="88">
      <formula>IF(OR($B104="Organisation",$B105="Total",$B104="Total"),0,1)</formula>
    </cfRule>
  </conditionalFormatting>
  <conditionalFormatting sqref="M105">
    <cfRule type="expression" dxfId="608" priority="87">
      <formula>IF(OR($B104="Organisation",$B105="Total",$B104="Total"),0,1)</formula>
    </cfRule>
  </conditionalFormatting>
  <conditionalFormatting sqref="K105">
    <cfRule type="expression" dxfId="607" priority="86">
      <formula>IF(OR($B104="Organisation",$B105="Total",$B104="Total"),0,1)</formula>
    </cfRule>
  </conditionalFormatting>
  <conditionalFormatting sqref="I105">
    <cfRule type="expression" dxfId="606" priority="85">
      <formula>IF(OR($B104="Organisation",$B105="Total",$B104="Total"),0,1)</formula>
    </cfRule>
  </conditionalFormatting>
  <conditionalFormatting sqref="G105">
    <cfRule type="expression" dxfId="605" priority="84">
      <formula>IF(OR($B104="Organisation",$B105="Total",$B104="Total"),0,1)</formula>
    </cfRule>
  </conditionalFormatting>
  <conditionalFormatting sqref="E105">
    <cfRule type="expression" dxfId="604" priority="83">
      <formula>IF(OR($B104="Organisation",$B105="Total",$B104="Total"),0,1)</formula>
    </cfRule>
  </conditionalFormatting>
  <conditionalFormatting sqref="C105">
    <cfRule type="expression" dxfId="603" priority="82">
      <formula>IF(OR($B104="Organisation",$B105="Total",$B104="Total"),0,1)</formula>
    </cfRule>
  </conditionalFormatting>
  <conditionalFormatting sqref="E38">
    <cfRule type="expression" dxfId="602" priority="81">
      <formula>IF($B38="Total",1,0)</formula>
    </cfRule>
  </conditionalFormatting>
  <conditionalFormatting sqref="G38">
    <cfRule type="expression" dxfId="601" priority="80">
      <formula>IF($B38="Total",1,0)</formula>
    </cfRule>
  </conditionalFormatting>
  <conditionalFormatting sqref="I38">
    <cfRule type="expression" dxfId="600" priority="79">
      <formula>IF($B38="Total",1,0)</formula>
    </cfRule>
  </conditionalFormatting>
  <conditionalFormatting sqref="K38">
    <cfRule type="expression" dxfId="599" priority="78">
      <formula>IF($B38="Total",1,0)</formula>
    </cfRule>
  </conditionalFormatting>
  <conditionalFormatting sqref="M38">
    <cfRule type="expression" dxfId="598" priority="77">
      <formula>IF($B38="Total",1,0)</formula>
    </cfRule>
  </conditionalFormatting>
  <conditionalFormatting sqref="O38">
    <cfRule type="expression" dxfId="597" priority="76">
      <formula>IF($B38="Total",1,0)</formula>
    </cfRule>
  </conditionalFormatting>
  <conditionalFormatting sqref="Q38">
    <cfRule type="expression" dxfId="596" priority="75">
      <formula>IF($B38="Total",1,0)</formula>
    </cfRule>
  </conditionalFormatting>
  <conditionalFormatting sqref="S38">
    <cfRule type="expression" dxfId="595" priority="74">
      <formula>IF($B38="Total",1,0)</formula>
    </cfRule>
  </conditionalFormatting>
  <conditionalFormatting sqref="U38">
    <cfRule type="expression" dxfId="594" priority="73">
      <formula>IF($B38="Total",1,0)</formula>
    </cfRule>
  </conditionalFormatting>
  <conditionalFormatting sqref="W38">
    <cfRule type="expression" dxfId="593" priority="72">
      <formula>IF($B38="Total",1,0)</formula>
    </cfRule>
  </conditionalFormatting>
  <conditionalFormatting sqref="Y38">
    <cfRule type="expression" dxfId="592" priority="71">
      <formula>IF($B38="Total",1,0)</formula>
    </cfRule>
  </conditionalFormatting>
  <conditionalFormatting sqref="AA38">
    <cfRule type="expression" dxfId="591" priority="70">
      <formula>IF($B38="Total",1,0)</formula>
    </cfRule>
  </conditionalFormatting>
  <conditionalFormatting sqref="AC38">
    <cfRule type="expression" dxfId="590" priority="69">
      <formula>IF($B38="Total",1,0)</formula>
    </cfRule>
  </conditionalFormatting>
  <conditionalFormatting sqref="AE38">
    <cfRule type="expression" dxfId="589" priority="68">
      <formula>IF($B38="Total",1,0)</formula>
    </cfRule>
  </conditionalFormatting>
  <conditionalFormatting sqref="AD104">
    <cfRule type="expression" dxfId="588" priority="67">
      <formula>IF($B104="Total",1,0)</formula>
    </cfRule>
  </conditionalFormatting>
  <conditionalFormatting sqref="AB104">
    <cfRule type="expression" dxfId="587" priority="66">
      <formula>IF($B104="Total",1,0)</formula>
    </cfRule>
  </conditionalFormatting>
  <conditionalFormatting sqref="AB105">
    <cfRule type="expression" dxfId="586" priority="65">
      <formula>IF($B105="Total",1,0)</formula>
    </cfRule>
  </conditionalFormatting>
  <conditionalFormatting sqref="AD105">
    <cfRule type="expression" dxfId="585" priority="64">
      <formula>IF($B105="Total",1,0)</formula>
    </cfRule>
  </conditionalFormatting>
  <conditionalFormatting sqref="Z104:Z105">
    <cfRule type="expression" dxfId="584" priority="63">
      <formula>IF($B104="Total",1,0)</formula>
    </cfRule>
  </conditionalFormatting>
  <conditionalFormatting sqref="X104:X105">
    <cfRule type="expression" dxfId="583" priority="62">
      <formula>IF($B104="Total",1,0)</formula>
    </cfRule>
  </conditionalFormatting>
  <conditionalFormatting sqref="V104:V105">
    <cfRule type="expression" dxfId="582" priority="61">
      <formula>IF($B104="Total",1,0)</formula>
    </cfRule>
  </conditionalFormatting>
  <conditionalFormatting sqref="T104:T105">
    <cfRule type="expression" dxfId="581" priority="60">
      <formula>IF($B104="Total",1,0)</formula>
    </cfRule>
  </conditionalFormatting>
  <conditionalFormatting sqref="R104:R105">
    <cfRule type="expression" dxfId="580" priority="59">
      <formula>IF($B104="Total",1,0)</formula>
    </cfRule>
  </conditionalFormatting>
  <conditionalFormatting sqref="P104:P105">
    <cfRule type="expression" dxfId="579" priority="58">
      <formula>IF($B104="Total",1,0)</formula>
    </cfRule>
  </conditionalFormatting>
  <conditionalFormatting sqref="N104:N105">
    <cfRule type="expression" dxfId="578" priority="57">
      <formula>IF($B104="Total",1,0)</formula>
    </cfRule>
  </conditionalFormatting>
  <conditionalFormatting sqref="L104:L105">
    <cfRule type="expression" dxfId="577" priority="55">
      <formula>IF($B104="Total",1,0)</formula>
    </cfRule>
  </conditionalFormatting>
  <conditionalFormatting sqref="J104:J105">
    <cfRule type="expression" dxfId="576" priority="54">
      <formula>IF($B104="Total",1,0)</formula>
    </cfRule>
  </conditionalFormatting>
  <conditionalFormatting sqref="H104:H105">
    <cfRule type="expression" dxfId="575" priority="53">
      <formula>IF($B104="Total",1,0)</formula>
    </cfRule>
  </conditionalFormatting>
  <conditionalFormatting sqref="F104:F105">
    <cfRule type="expression" dxfId="574" priority="52">
      <formula>IF($B104="Total",1,0)</formula>
    </cfRule>
  </conditionalFormatting>
  <conditionalFormatting sqref="D104:D105">
    <cfRule type="expression" dxfId="573" priority="51">
      <formula>IF($B104="Total",1,0)</formula>
    </cfRule>
  </conditionalFormatting>
  <conditionalFormatting sqref="C104">
    <cfRule type="expression" dxfId="572" priority="36">
      <formula>IF($B104="Total",1,0)</formula>
    </cfRule>
  </conditionalFormatting>
  <conditionalFormatting sqref="E104">
    <cfRule type="expression" dxfId="571" priority="35">
      <formula>IF($B104="Total",1,0)</formula>
    </cfRule>
  </conditionalFormatting>
  <conditionalFormatting sqref="G104">
    <cfRule type="expression" dxfId="570" priority="33">
      <formula>IF($B104="Total",1,0)</formula>
    </cfRule>
  </conditionalFormatting>
  <conditionalFormatting sqref="I104">
    <cfRule type="expression" dxfId="569" priority="32">
      <formula>IF($B104="Total",1,0)</formula>
    </cfRule>
  </conditionalFormatting>
  <conditionalFormatting sqref="K104">
    <cfRule type="expression" dxfId="568" priority="31">
      <formula>IF($B104="Total",1,0)</formula>
    </cfRule>
  </conditionalFormatting>
  <conditionalFormatting sqref="M104">
    <cfRule type="expression" dxfId="567" priority="30">
      <formula>IF($B104="Total",1,0)</formula>
    </cfRule>
  </conditionalFormatting>
  <conditionalFormatting sqref="O104">
    <cfRule type="expression" dxfId="566" priority="29">
      <formula>IF($B104="Total",1,0)</formula>
    </cfRule>
  </conditionalFormatting>
  <conditionalFormatting sqref="Q104">
    <cfRule type="expression" dxfId="565" priority="28">
      <formula>IF($B104="Total",1,0)</formula>
    </cfRule>
  </conditionalFormatting>
  <conditionalFormatting sqref="S104">
    <cfRule type="expression" dxfId="564" priority="27">
      <formula>IF($B104="Total",1,0)</formula>
    </cfRule>
  </conditionalFormatting>
  <conditionalFormatting sqref="U104">
    <cfRule type="expression" dxfId="563" priority="26">
      <formula>IF($B104="Total",1,0)</formula>
    </cfRule>
  </conditionalFormatting>
  <conditionalFormatting sqref="W104">
    <cfRule type="expression" dxfId="562" priority="25">
      <formula>IF($B104="Total",1,0)</formula>
    </cfRule>
  </conditionalFormatting>
  <conditionalFormatting sqref="Y104">
    <cfRule type="expression" dxfId="561" priority="24">
      <formula>IF($B104="Total",1,0)</formula>
    </cfRule>
  </conditionalFormatting>
  <conditionalFormatting sqref="AA104">
    <cfRule type="expression" dxfId="560" priority="23">
      <formula>IF($B104="Total",1,0)</formula>
    </cfRule>
  </conditionalFormatting>
  <conditionalFormatting sqref="AC104">
    <cfRule type="expression" dxfId="559" priority="22">
      <formula>IF($B104="Total",1,0)</formula>
    </cfRule>
  </conditionalFormatting>
  <conditionalFormatting sqref="AE104">
    <cfRule type="expression" dxfId="558" priority="21">
      <formula>IF($B104="Total",1,0)</formula>
    </cfRule>
  </conditionalFormatting>
  <conditionalFormatting sqref="A6:AF70 A72:AF105 A71:B71">
    <cfRule type="cellIs" dxfId="557" priority="18" operator="between">
      <formula>1</formula>
      <formula>2</formula>
    </cfRule>
  </conditionalFormatting>
  <conditionalFormatting sqref="C71:D71">
    <cfRule type="expression" dxfId="556" priority="17">
      <formula>IF($B71="Total",1,0)</formula>
    </cfRule>
  </conditionalFormatting>
  <conditionalFormatting sqref="N71 F71 H71 J71 P71 R71 T71 V71 X71 Z71 AB71 AD71 AF71">
    <cfRule type="expression" dxfId="555" priority="16">
      <formula>IF($B71="Total",1,0)</formula>
    </cfRule>
  </conditionalFormatting>
  <conditionalFormatting sqref="L71">
    <cfRule type="expression" dxfId="554" priority="15">
      <formula>IF($B71="Total",1,0)</formula>
    </cfRule>
  </conditionalFormatting>
  <conditionalFormatting sqref="E71">
    <cfRule type="expression" dxfId="553" priority="14">
      <formula>IF($B71="Total",1,0)</formula>
    </cfRule>
  </conditionalFormatting>
  <conditionalFormatting sqref="G71">
    <cfRule type="expression" dxfId="552" priority="13">
      <formula>IF($B71="Total",1,0)</formula>
    </cfRule>
  </conditionalFormatting>
  <conditionalFormatting sqref="I71">
    <cfRule type="expression" dxfId="551" priority="12">
      <formula>IF($B71="Total",1,0)</formula>
    </cfRule>
  </conditionalFormatting>
  <conditionalFormatting sqref="K71">
    <cfRule type="expression" dxfId="550" priority="11">
      <formula>IF($B71="Total",1,0)</formula>
    </cfRule>
  </conditionalFormatting>
  <conditionalFormatting sqref="M71">
    <cfRule type="expression" dxfId="549" priority="10">
      <formula>IF($B71="Total",1,0)</formula>
    </cfRule>
  </conditionalFormatting>
  <conditionalFormatting sqref="O71">
    <cfRule type="expression" dxfId="548" priority="9">
      <formula>IF($B71="Total",1,0)</formula>
    </cfRule>
  </conditionalFormatting>
  <conditionalFormatting sqref="Q71">
    <cfRule type="expression" dxfId="547" priority="8">
      <formula>IF($B71="Total",1,0)</formula>
    </cfRule>
  </conditionalFormatting>
  <conditionalFormatting sqref="S71">
    <cfRule type="expression" dxfId="546" priority="7">
      <formula>IF($B71="Total",1,0)</formula>
    </cfRule>
  </conditionalFormatting>
  <conditionalFormatting sqref="U71">
    <cfRule type="expression" dxfId="545" priority="6">
      <formula>IF($B71="Total",1,0)</formula>
    </cfRule>
  </conditionalFormatting>
  <conditionalFormatting sqref="W71">
    <cfRule type="expression" dxfId="544" priority="5">
      <formula>IF($B71="Total",1,0)</formula>
    </cfRule>
  </conditionalFormatting>
  <conditionalFormatting sqref="Y71">
    <cfRule type="expression" dxfId="543" priority="4">
      <formula>IF($B71="Total",1,0)</formula>
    </cfRule>
  </conditionalFormatting>
  <conditionalFormatting sqref="AA71">
    <cfRule type="expression" dxfId="542" priority="3">
      <formula>IF($B71="Total",1,0)</formula>
    </cfRule>
  </conditionalFormatting>
  <conditionalFormatting sqref="AC71">
    <cfRule type="expression" dxfId="541" priority="2">
      <formula>IF($B71="Total",1,0)</formula>
    </cfRule>
  </conditionalFormatting>
  <conditionalFormatting sqref="AE71">
    <cfRule type="expression" dxfId="540" priority="1">
      <formula>IF($B71="Total",1,0)</formula>
    </cfRule>
  </conditionalFormatting>
  <pageMargins left="0.7" right="0.7" top="0.75" bottom="0.75" header="0.3" footer="0.3"/>
  <pageSetup paperSize="9" scale="26" orientation="landscape" horizont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H110"/>
  <sheetViews>
    <sheetView showGridLines="0" showRowColHeaders="0" zoomScale="85" zoomScaleNormal="85" workbookViewId="0">
      <selection sqref="A1:AE1"/>
    </sheetView>
  </sheetViews>
  <sheetFormatPr defaultRowHeight="12.75" x14ac:dyDescent="0.2"/>
  <cols>
    <col min="1" max="1" width="9.28515625" style="58" bestFit="1" customWidth="1"/>
    <col min="2" max="2" width="16.85546875" style="58" bestFit="1" customWidth="1"/>
    <col min="3" max="32" width="16.85546875" style="58" customWidth="1"/>
    <col min="33" max="16384" width="9.140625" style="58"/>
  </cols>
  <sheetData>
    <row r="1" spans="1:32" ht="20.25" customHeight="1" x14ac:dyDescent="0.2">
      <c r="A1" s="216" t="s">
        <v>1025</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row>
    <row r="2" spans="1:32" ht="33" customHeight="1" x14ac:dyDescent="0.2">
      <c r="A2" s="217" t="s">
        <v>1023</v>
      </c>
      <c r="B2" s="217"/>
      <c r="C2" s="217"/>
      <c r="D2" s="217"/>
      <c r="E2" s="217"/>
      <c r="F2" s="217"/>
      <c r="G2" s="217"/>
      <c r="H2" s="217"/>
      <c r="I2" s="217"/>
    </row>
    <row r="3" spans="1:32" ht="33.75" customHeight="1" x14ac:dyDescent="0.2">
      <c r="A3" s="217" t="s">
        <v>1111</v>
      </c>
      <c r="B3" s="217"/>
      <c r="C3" s="217"/>
      <c r="D3" s="217"/>
      <c r="E3" s="217"/>
      <c r="F3" s="217"/>
      <c r="G3" s="217"/>
      <c r="H3" s="217"/>
      <c r="I3" s="217"/>
    </row>
    <row r="4" spans="1:32" ht="41.25" customHeight="1" x14ac:dyDescent="0.2">
      <c r="A4" s="217" t="s">
        <v>1024</v>
      </c>
      <c r="B4" s="217"/>
      <c r="C4" s="217"/>
      <c r="D4" s="217"/>
      <c r="E4" s="217"/>
      <c r="F4" s="217"/>
      <c r="G4" s="217"/>
      <c r="H4" s="217"/>
      <c r="I4" s="217"/>
    </row>
    <row r="5" spans="1:32" ht="25.5" x14ac:dyDescent="0.2">
      <c r="A5" s="77" t="s">
        <v>98</v>
      </c>
      <c r="B5" s="77" t="s">
        <v>99</v>
      </c>
      <c r="C5" s="77" t="s">
        <v>599</v>
      </c>
      <c r="D5" s="77" t="s">
        <v>600</v>
      </c>
      <c r="E5" s="77" t="s">
        <v>601</v>
      </c>
      <c r="F5" s="77" t="s">
        <v>602</v>
      </c>
      <c r="G5" s="77" t="s">
        <v>603</v>
      </c>
      <c r="H5" s="77" t="s">
        <v>604</v>
      </c>
      <c r="I5" s="203" t="s">
        <v>605</v>
      </c>
      <c r="J5" s="77" t="s">
        <v>606</v>
      </c>
      <c r="K5" s="77" t="s">
        <v>607</v>
      </c>
      <c r="L5" s="77" t="s">
        <v>608</v>
      </c>
      <c r="M5" s="77" t="s">
        <v>609</v>
      </c>
      <c r="N5" s="77" t="s">
        <v>610</v>
      </c>
      <c r="O5" s="77" t="s">
        <v>611</v>
      </c>
      <c r="P5" s="77" t="s">
        <v>612</v>
      </c>
      <c r="Q5" s="77" t="s">
        <v>613</v>
      </c>
      <c r="R5" s="78" t="s">
        <v>614</v>
      </c>
      <c r="S5" s="203" t="s">
        <v>615</v>
      </c>
      <c r="T5" s="77" t="s">
        <v>616</v>
      </c>
      <c r="U5" s="77" t="s">
        <v>617</v>
      </c>
      <c r="V5" s="77" t="s">
        <v>618</v>
      </c>
      <c r="W5" s="77" t="s">
        <v>619</v>
      </c>
      <c r="X5" s="77" t="s">
        <v>620</v>
      </c>
      <c r="Y5" s="77" t="s">
        <v>621</v>
      </c>
      <c r="Z5" s="77" t="s">
        <v>622</v>
      </c>
      <c r="AA5" s="77" t="s">
        <v>623</v>
      </c>
      <c r="AB5" s="77" t="s">
        <v>624</v>
      </c>
      <c r="AC5" s="77" t="s">
        <v>7</v>
      </c>
      <c r="AD5" s="77" t="s">
        <v>8</v>
      </c>
      <c r="AE5" s="77" t="s">
        <v>9</v>
      </c>
      <c r="AF5" s="78" t="s">
        <v>10</v>
      </c>
    </row>
    <row r="6" spans="1:32" x14ac:dyDescent="0.2">
      <c r="A6" s="3" t="s">
        <v>108</v>
      </c>
      <c r="B6" s="140" t="s">
        <v>109</v>
      </c>
      <c r="C6" s="185"/>
      <c r="D6" s="186"/>
      <c r="E6" s="185"/>
      <c r="F6" s="186"/>
      <c r="G6" s="117">
        <v>0</v>
      </c>
      <c r="H6" s="118" t="s">
        <v>14</v>
      </c>
      <c r="I6" s="185"/>
      <c r="J6" s="186"/>
      <c r="K6" s="117">
        <v>13</v>
      </c>
      <c r="L6" s="118" t="s">
        <v>117</v>
      </c>
      <c r="M6" s="185"/>
      <c r="N6" s="186"/>
      <c r="O6" s="185"/>
      <c r="P6" s="186"/>
      <c r="Q6" s="185"/>
      <c r="R6" s="189"/>
      <c r="S6" s="117">
        <v>6</v>
      </c>
      <c r="T6" s="118" t="s">
        <v>315</v>
      </c>
      <c r="U6" s="117">
        <v>7</v>
      </c>
      <c r="V6" s="118" t="s">
        <v>576</v>
      </c>
      <c r="W6" s="117">
        <v>6</v>
      </c>
      <c r="X6" s="118" t="s">
        <v>315</v>
      </c>
      <c r="Y6" s="117">
        <v>3</v>
      </c>
      <c r="Z6" s="118" t="s">
        <v>382</v>
      </c>
      <c r="AA6" s="117">
        <v>6</v>
      </c>
      <c r="AB6" s="118" t="s">
        <v>315</v>
      </c>
      <c r="AC6" s="185"/>
      <c r="AD6" s="186"/>
      <c r="AE6" s="138">
        <v>47</v>
      </c>
      <c r="AF6" s="148" t="s">
        <v>89</v>
      </c>
    </row>
    <row r="7" spans="1:32" x14ac:dyDescent="0.2">
      <c r="A7" s="3" t="s">
        <v>108</v>
      </c>
      <c r="B7" s="140" t="s">
        <v>115</v>
      </c>
      <c r="C7" s="117">
        <v>0</v>
      </c>
      <c r="D7" s="118" t="s">
        <v>14</v>
      </c>
      <c r="E7" s="117">
        <v>0</v>
      </c>
      <c r="F7" s="118" t="s">
        <v>14</v>
      </c>
      <c r="G7" s="117">
        <v>0</v>
      </c>
      <c r="H7" s="118" t="s">
        <v>14</v>
      </c>
      <c r="I7" s="117">
        <v>0</v>
      </c>
      <c r="J7" s="118" t="s">
        <v>14</v>
      </c>
      <c r="K7" s="117">
        <v>5</v>
      </c>
      <c r="L7" s="118" t="s">
        <v>122</v>
      </c>
      <c r="M7" s="117">
        <v>3</v>
      </c>
      <c r="N7" s="118" t="s">
        <v>466</v>
      </c>
      <c r="O7" s="117">
        <v>0</v>
      </c>
      <c r="P7" s="118" t="s">
        <v>14</v>
      </c>
      <c r="Q7" s="117">
        <v>0</v>
      </c>
      <c r="R7" s="149" t="s">
        <v>14</v>
      </c>
      <c r="S7" s="117">
        <v>0</v>
      </c>
      <c r="T7" s="118" t="s">
        <v>14</v>
      </c>
      <c r="U7" s="185"/>
      <c r="V7" s="186"/>
      <c r="W7" s="117">
        <v>5</v>
      </c>
      <c r="X7" s="118" t="s">
        <v>122</v>
      </c>
      <c r="Y7" s="117">
        <v>0</v>
      </c>
      <c r="Z7" s="118" t="s">
        <v>14</v>
      </c>
      <c r="AA7" s="117">
        <v>3</v>
      </c>
      <c r="AB7" s="118" t="s">
        <v>466</v>
      </c>
      <c r="AC7" s="185"/>
      <c r="AD7" s="186"/>
      <c r="AE7" s="138">
        <v>18</v>
      </c>
      <c r="AF7" s="148" t="s">
        <v>457</v>
      </c>
    </row>
    <row r="8" spans="1:32" x14ac:dyDescent="0.2">
      <c r="A8" s="3" t="s">
        <v>108</v>
      </c>
      <c r="B8" s="140" t="s">
        <v>120</v>
      </c>
      <c r="C8" s="185"/>
      <c r="D8" s="186"/>
      <c r="E8" s="117">
        <v>3</v>
      </c>
      <c r="F8" s="118" t="s">
        <v>193</v>
      </c>
      <c r="G8" s="185"/>
      <c r="H8" s="186"/>
      <c r="I8" s="117">
        <v>3</v>
      </c>
      <c r="J8" s="118" t="s">
        <v>193</v>
      </c>
      <c r="K8" s="117">
        <v>8</v>
      </c>
      <c r="L8" s="118" t="s">
        <v>508</v>
      </c>
      <c r="M8" s="117">
        <v>6</v>
      </c>
      <c r="N8" s="118" t="s">
        <v>598</v>
      </c>
      <c r="O8" s="117">
        <v>0</v>
      </c>
      <c r="P8" s="118" t="s">
        <v>14</v>
      </c>
      <c r="Q8" s="117">
        <v>0</v>
      </c>
      <c r="R8" s="149" t="s">
        <v>14</v>
      </c>
      <c r="S8" s="117">
        <v>7</v>
      </c>
      <c r="T8" s="118" t="s">
        <v>19</v>
      </c>
      <c r="U8" s="117">
        <v>4</v>
      </c>
      <c r="V8" s="118" t="s">
        <v>22</v>
      </c>
      <c r="W8" s="117">
        <v>27</v>
      </c>
      <c r="X8" s="118" t="s">
        <v>651</v>
      </c>
      <c r="Y8" s="185"/>
      <c r="Z8" s="186"/>
      <c r="AA8" s="185"/>
      <c r="AB8" s="186"/>
      <c r="AC8" s="185"/>
      <c r="AD8" s="186"/>
      <c r="AE8" s="138">
        <v>65</v>
      </c>
      <c r="AF8" s="148" t="s">
        <v>317</v>
      </c>
    </row>
    <row r="9" spans="1:32" x14ac:dyDescent="0.2">
      <c r="A9" s="3" t="s">
        <v>108</v>
      </c>
      <c r="B9" s="140" t="s">
        <v>125</v>
      </c>
      <c r="C9" s="117">
        <v>0</v>
      </c>
      <c r="D9" s="118" t="s">
        <v>14</v>
      </c>
      <c r="E9" s="117">
        <v>0</v>
      </c>
      <c r="F9" s="118" t="s">
        <v>14</v>
      </c>
      <c r="G9" s="117">
        <v>7</v>
      </c>
      <c r="H9" s="118" t="s">
        <v>244</v>
      </c>
      <c r="I9" s="185"/>
      <c r="J9" s="186"/>
      <c r="K9" s="117">
        <v>10</v>
      </c>
      <c r="L9" s="118" t="s">
        <v>396</v>
      </c>
      <c r="M9" s="185"/>
      <c r="N9" s="186"/>
      <c r="O9" s="117">
        <v>0</v>
      </c>
      <c r="P9" s="118" t="s">
        <v>14</v>
      </c>
      <c r="Q9" s="185"/>
      <c r="R9" s="189"/>
      <c r="S9" s="117">
        <v>8</v>
      </c>
      <c r="T9" s="118" t="s">
        <v>77</v>
      </c>
      <c r="U9" s="117">
        <v>6</v>
      </c>
      <c r="V9" s="118" t="s">
        <v>255</v>
      </c>
      <c r="W9" s="117">
        <v>10</v>
      </c>
      <c r="X9" s="118" t="s">
        <v>396</v>
      </c>
      <c r="Y9" s="185"/>
      <c r="Z9" s="186"/>
      <c r="AA9" s="117">
        <v>10</v>
      </c>
      <c r="AB9" s="118" t="s">
        <v>396</v>
      </c>
      <c r="AC9" s="185"/>
      <c r="AD9" s="186"/>
      <c r="AE9" s="138">
        <v>58</v>
      </c>
      <c r="AF9" s="148" t="s">
        <v>141</v>
      </c>
    </row>
    <row r="10" spans="1:32" x14ac:dyDescent="0.2">
      <c r="A10" s="3" t="s">
        <v>108</v>
      </c>
      <c r="B10" s="140" t="s">
        <v>131</v>
      </c>
      <c r="C10" s="117">
        <v>0</v>
      </c>
      <c r="D10" s="118" t="s">
        <v>14</v>
      </c>
      <c r="E10" s="117">
        <v>0</v>
      </c>
      <c r="F10" s="118" t="s">
        <v>14</v>
      </c>
      <c r="G10" s="117">
        <v>6</v>
      </c>
      <c r="H10" s="118" t="s">
        <v>518</v>
      </c>
      <c r="I10" s="117">
        <v>0</v>
      </c>
      <c r="J10" s="118" t="s">
        <v>14</v>
      </c>
      <c r="K10" s="117">
        <v>0</v>
      </c>
      <c r="L10" s="118" t="s">
        <v>14</v>
      </c>
      <c r="M10" s="117">
        <v>0</v>
      </c>
      <c r="N10" s="118" t="s">
        <v>14</v>
      </c>
      <c r="O10" s="117">
        <v>0</v>
      </c>
      <c r="P10" s="118" t="s">
        <v>14</v>
      </c>
      <c r="Q10" s="117">
        <v>0</v>
      </c>
      <c r="R10" s="149" t="s">
        <v>14</v>
      </c>
      <c r="S10" s="117">
        <v>0</v>
      </c>
      <c r="T10" s="118" t="s">
        <v>14</v>
      </c>
      <c r="U10" s="117">
        <v>0</v>
      </c>
      <c r="V10" s="118" t="s">
        <v>14</v>
      </c>
      <c r="W10" s="117">
        <v>3</v>
      </c>
      <c r="X10" s="118" t="s">
        <v>350</v>
      </c>
      <c r="Y10" s="185"/>
      <c r="Z10" s="186"/>
      <c r="AA10" s="117">
        <v>0</v>
      </c>
      <c r="AB10" s="118" t="s">
        <v>14</v>
      </c>
      <c r="AC10" s="185"/>
      <c r="AD10" s="186"/>
      <c r="AE10" s="138">
        <v>10</v>
      </c>
      <c r="AF10" s="148" t="s">
        <v>509</v>
      </c>
    </row>
    <row r="11" spans="1:32" x14ac:dyDescent="0.2">
      <c r="A11" s="3" t="s">
        <v>108</v>
      </c>
      <c r="B11" s="140" t="s">
        <v>136</v>
      </c>
      <c r="C11" s="117">
        <v>0</v>
      </c>
      <c r="D11" s="118" t="s">
        <v>14</v>
      </c>
      <c r="E11" s="117">
        <v>0</v>
      </c>
      <c r="F11" s="118" t="s">
        <v>14</v>
      </c>
      <c r="G11" s="117">
        <v>40</v>
      </c>
      <c r="H11" s="118" t="s">
        <v>912</v>
      </c>
      <c r="I11" s="117">
        <v>0</v>
      </c>
      <c r="J11" s="118" t="s">
        <v>14</v>
      </c>
      <c r="K11" s="117">
        <v>0</v>
      </c>
      <c r="L11" s="118" t="s">
        <v>14</v>
      </c>
      <c r="M11" s="185"/>
      <c r="N11" s="186"/>
      <c r="O11" s="117">
        <v>0</v>
      </c>
      <c r="P11" s="118" t="s">
        <v>14</v>
      </c>
      <c r="Q11" s="117">
        <v>0</v>
      </c>
      <c r="R11" s="149" t="s">
        <v>14</v>
      </c>
      <c r="S11" s="117">
        <v>0</v>
      </c>
      <c r="T11" s="118" t="s">
        <v>14</v>
      </c>
      <c r="U11" s="117">
        <v>0</v>
      </c>
      <c r="V11" s="118" t="s">
        <v>14</v>
      </c>
      <c r="W11" s="117">
        <v>8</v>
      </c>
      <c r="X11" s="118" t="s">
        <v>410</v>
      </c>
      <c r="Y11" s="185"/>
      <c r="Z11" s="186"/>
      <c r="AA11" s="117">
        <v>3</v>
      </c>
      <c r="AB11" s="118" t="s">
        <v>633</v>
      </c>
      <c r="AC11" s="185"/>
      <c r="AD11" s="186"/>
      <c r="AE11" s="138">
        <v>53</v>
      </c>
      <c r="AF11" s="148" t="s">
        <v>184</v>
      </c>
    </row>
    <row r="12" spans="1:32" x14ac:dyDescent="0.2">
      <c r="A12" s="3" t="s">
        <v>108</v>
      </c>
      <c r="B12" s="140" t="s">
        <v>143</v>
      </c>
      <c r="C12" s="185"/>
      <c r="D12" s="186"/>
      <c r="E12" s="117">
        <v>0</v>
      </c>
      <c r="F12" s="118" t="s">
        <v>14</v>
      </c>
      <c r="G12" s="117">
        <v>3</v>
      </c>
      <c r="H12" s="118" t="s">
        <v>633</v>
      </c>
      <c r="I12" s="185"/>
      <c r="J12" s="186"/>
      <c r="K12" s="117">
        <v>22</v>
      </c>
      <c r="L12" s="118" t="s">
        <v>651</v>
      </c>
      <c r="M12" s="185"/>
      <c r="N12" s="186"/>
      <c r="O12" s="117">
        <v>0</v>
      </c>
      <c r="P12" s="118" t="s">
        <v>14</v>
      </c>
      <c r="Q12" s="117">
        <v>0</v>
      </c>
      <c r="R12" s="149" t="s">
        <v>14</v>
      </c>
      <c r="S12" s="117">
        <v>8</v>
      </c>
      <c r="T12" s="118" t="s">
        <v>410</v>
      </c>
      <c r="U12" s="117">
        <v>9</v>
      </c>
      <c r="V12" s="118" t="s">
        <v>119</v>
      </c>
      <c r="W12" s="185"/>
      <c r="X12" s="186"/>
      <c r="Y12" s="117">
        <v>4</v>
      </c>
      <c r="Z12" s="118" t="s">
        <v>218</v>
      </c>
      <c r="AA12" s="185"/>
      <c r="AB12" s="186"/>
      <c r="AC12" s="185"/>
      <c r="AD12" s="186"/>
      <c r="AE12" s="138">
        <v>53</v>
      </c>
      <c r="AF12" s="148" t="s">
        <v>184</v>
      </c>
    </row>
    <row r="13" spans="1:32" x14ac:dyDescent="0.2">
      <c r="A13" s="3" t="s">
        <v>108</v>
      </c>
      <c r="B13" s="140" t="s">
        <v>147</v>
      </c>
      <c r="C13" s="185"/>
      <c r="D13" s="186"/>
      <c r="E13" s="117">
        <v>0</v>
      </c>
      <c r="F13" s="118" t="s">
        <v>14</v>
      </c>
      <c r="G13" s="117">
        <v>13</v>
      </c>
      <c r="H13" s="118" t="s">
        <v>453</v>
      </c>
      <c r="I13" s="185"/>
      <c r="J13" s="186"/>
      <c r="K13" s="117">
        <v>8</v>
      </c>
      <c r="L13" s="118" t="s">
        <v>284</v>
      </c>
      <c r="M13" s="185"/>
      <c r="N13" s="186"/>
      <c r="O13" s="117">
        <v>0</v>
      </c>
      <c r="P13" s="118" t="s">
        <v>14</v>
      </c>
      <c r="Q13" s="185"/>
      <c r="R13" s="189"/>
      <c r="S13" s="117">
        <v>7</v>
      </c>
      <c r="T13" s="118" t="s">
        <v>278</v>
      </c>
      <c r="U13" s="117">
        <v>3</v>
      </c>
      <c r="V13" s="118" t="s">
        <v>520</v>
      </c>
      <c r="W13" s="117">
        <v>9</v>
      </c>
      <c r="X13" s="118" t="s">
        <v>374</v>
      </c>
      <c r="Y13" s="117">
        <v>7</v>
      </c>
      <c r="Z13" s="118" t="s">
        <v>278</v>
      </c>
      <c r="AA13" s="117">
        <v>4</v>
      </c>
      <c r="AB13" s="118" t="s">
        <v>627</v>
      </c>
      <c r="AC13" s="185"/>
      <c r="AD13" s="186"/>
      <c r="AE13" s="138">
        <v>55</v>
      </c>
      <c r="AF13" s="148" t="s">
        <v>26</v>
      </c>
    </row>
    <row r="14" spans="1:32" x14ac:dyDescent="0.2">
      <c r="A14" s="3" t="s">
        <v>108</v>
      </c>
      <c r="B14" s="140" t="s">
        <v>152</v>
      </c>
      <c r="C14" s="117">
        <v>0</v>
      </c>
      <c r="D14" s="118" t="s">
        <v>14</v>
      </c>
      <c r="E14" s="117">
        <v>0</v>
      </c>
      <c r="F14" s="118" t="s">
        <v>14</v>
      </c>
      <c r="G14" s="185"/>
      <c r="H14" s="186"/>
      <c r="I14" s="185"/>
      <c r="J14" s="186"/>
      <c r="K14" s="117">
        <v>0</v>
      </c>
      <c r="L14" s="118" t="s">
        <v>14</v>
      </c>
      <c r="M14" s="185"/>
      <c r="N14" s="186"/>
      <c r="O14" s="117">
        <v>0</v>
      </c>
      <c r="P14" s="118" t="s">
        <v>14</v>
      </c>
      <c r="Q14" s="117">
        <v>0</v>
      </c>
      <c r="R14" s="149" t="s">
        <v>14</v>
      </c>
      <c r="S14" s="117">
        <v>0</v>
      </c>
      <c r="T14" s="118" t="s">
        <v>14</v>
      </c>
      <c r="U14" s="117">
        <v>0</v>
      </c>
      <c r="V14" s="118" t="s">
        <v>14</v>
      </c>
      <c r="W14" s="185"/>
      <c r="X14" s="186"/>
      <c r="Y14" s="117">
        <v>0</v>
      </c>
      <c r="Z14" s="118" t="s">
        <v>14</v>
      </c>
      <c r="AA14" s="185"/>
      <c r="AB14" s="186"/>
      <c r="AC14" s="185"/>
      <c r="AD14" s="186"/>
      <c r="AE14" s="138">
        <v>5</v>
      </c>
      <c r="AF14" s="148" t="s">
        <v>340</v>
      </c>
    </row>
    <row r="15" spans="1:32" x14ac:dyDescent="0.2">
      <c r="A15" s="3" t="s">
        <v>108</v>
      </c>
      <c r="B15" s="140" t="s">
        <v>158</v>
      </c>
      <c r="C15" s="185"/>
      <c r="D15" s="186"/>
      <c r="E15" s="117">
        <v>7</v>
      </c>
      <c r="F15" s="118" t="s">
        <v>640</v>
      </c>
      <c r="G15" s="117">
        <v>3</v>
      </c>
      <c r="H15" s="118" t="s">
        <v>236</v>
      </c>
      <c r="I15" s="117">
        <v>0</v>
      </c>
      <c r="J15" s="118" t="s">
        <v>14</v>
      </c>
      <c r="K15" s="117">
        <v>15</v>
      </c>
      <c r="L15" s="118" t="s">
        <v>368</v>
      </c>
      <c r="M15" s="117">
        <v>4</v>
      </c>
      <c r="N15" s="118" t="s">
        <v>317</v>
      </c>
      <c r="O15" s="185"/>
      <c r="P15" s="186"/>
      <c r="Q15" s="185"/>
      <c r="R15" s="189"/>
      <c r="S15" s="117">
        <v>8</v>
      </c>
      <c r="T15" s="118" t="s">
        <v>297</v>
      </c>
      <c r="U15" s="185"/>
      <c r="V15" s="186"/>
      <c r="W15" s="117">
        <v>13</v>
      </c>
      <c r="X15" s="118" t="s">
        <v>347</v>
      </c>
      <c r="Y15" s="117">
        <v>4</v>
      </c>
      <c r="Z15" s="118" t="s">
        <v>317</v>
      </c>
      <c r="AA15" s="117">
        <v>7</v>
      </c>
      <c r="AB15" s="118" t="s">
        <v>640</v>
      </c>
      <c r="AC15" s="185"/>
      <c r="AD15" s="186"/>
      <c r="AE15" s="138">
        <v>67</v>
      </c>
      <c r="AF15" s="148" t="s">
        <v>22</v>
      </c>
    </row>
    <row r="16" spans="1:32" x14ac:dyDescent="0.2">
      <c r="A16" s="3" t="s">
        <v>108</v>
      </c>
      <c r="B16" s="140" t="s">
        <v>162</v>
      </c>
      <c r="C16" s="117">
        <v>0</v>
      </c>
      <c r="D16" s="118" t="s">
        <v>14</v>
      </c>
      <c r="E16" s="117">
        <v>0</v>
      </c>
      <c r="F16" s="118" t="s">
        <v>14</v>
      </c>
      <c r="G16" s="117">
        <v>3</v>
      </c>
      <c r="H16" s="118" t="s">
        <v>240</v>
      </c>
      <c r="I16" s="117">
        <v>0</v>
      </c>
      <c r="J16" s="118" t="s">
        <v>14</v>
      </c>
      <c r="K16" s="117">
        <v>0</v>
      </c>
      <c r="L16" s="118" t="s">
        <v>14</v>
      </c>
      <c r="M16" s="117">
        <v>0</v>
      </c>
      <c r="N16" s="118" t="s">
        <v>14</v>
      </c>
      <c r="O16" s="117">
        <v>0</v>
      </c>
      <c r="P16" s="118" t="s">
        <v>14</v>
      </c>
      <c r="Q16" s="117">
        <v>0</v>
      </c>
      <c r="R16" s="149" t="s">
        <v>14</v>
      </c>
      <c r="S16" s="117">
        <v>0</v>
      </c>
      <c r="T16" s="118" t="s">
        <v>14</v>
      </c>
      <c r="U16" s="117">
        <v>0</v>
      </c>
      <c r="V16" s="118" t="s">
        <v>14</v>
      </c>
      <c r="W16" s="117">
        <v>12</v>
      </c>
      <c r="X16" s="118" t="s">
        <v>878</v>
      </c>
      <c r="Y16" s="117">
        <v>0</v>
      </c>
      <c r="Z16" s="118" t="s">
        <v>14</v>
      </c>
      <c r="AA16" s="185"/>
      <c r="AB16" s="186"/>
      <c r="AC16" s="185"/>
      <c r="AD16" s="186"/>
      <c r="AE16" s="138">
        <v>17</v>
      </c>
      <c r="AF16" s="148" t="s">
        <v>207</v>
      </c>
    </row>
    <row r="17" spans="1:32" x14ac:dyDescent="0.2">
      <c r="A17" s="3" t="s">
        <v>108</v>
      </c>
      <c r="B17" s="140" t="s">
        <v>166</v>
      </c>
      <c r="C17" s="185"/>
      <c r="D17" s="186"/>
      <c r="E17" s="185"/>
      <c r="F17" s="186"/>
      <c r="G17" s="185"/>
      <c r="H17" s="186"/>
      <c r="I17" s="117">
        <v>0</v>
      </c>
      <c r="J17" s="118" t="s">
        <v>14</v>
      </c>
      <c r="K17" s="117">
        <v>5</v>
      </c>
      <c r="L17" s="118" t="s">
        <v>196</v>
      </c>
      <c r="M17" s="117">
        <v>0</v>
      </c>
      <c r="N17" s="118" t="s">
        <v>14</v>
      </c>
      <c r="O17" s="117">
        <v>0</v>
      </c>
      <c r="P17" s="118" t="s">
        <v>14</v>
      </c>
      <c r="Q17" s="117">
        <v>0</v>
      </c>
      <c r="R17" s="149" t="s">
        <v>14</v>
      </c>
      <c r="S17" s="117">
        <v>4</v>
      </c>
      <c r="T17" s="118" t="s">
        <v>541</v>
      </c>
      <c r="U17" s="117">
        <v>3</v>
      </c>
      <c r="V17" s="118" t="s">
        <v>552</v>
      </c>
      <c r="W17" s="117">
        <v>10</v>
      </c>
      <c r="X17" s="118" t="s">
        <v>493</v>
      </c>
      <c r="Y17" s="117">
        <v>3</v>
      </c>
      <c r="Z17" s="118" t="s">
        <v>552</v>
      </c>
      <c r="AA17" s="185"/>
      <c r="AB17" s="186"/>
      <c r="AC17" s="185"/>
      <c r="AD17" s="186"/>
      <c r="AE17" s="138">
        <v>32</v>
      </c>
      <c r="AF17" s="148" t="s">
        <v>359</v>
      </c>
    </row>
    <row r="18" spans="1:32" x14ac:dyDescent="0.2">
      <c r="A18" s="3" t="s">
        <v>108</v>
      </c>
      <c r="B18" s="140" t="s">
        <v>170</v>
      </c>
      <c r="C18" s="117">
        <v>0</v>
      </c>
      <c r="D18" s="118" t="s">
        <v>14</v>
      </c>
      <c r="E18" s="117">
        <v>0</v>
      </c>
      <c r="F18" s="118" t="s">
        <v>14</v>
      </c>
      <c r="G18" s="117">
        <v>3</v>
      </c>
      <c r="H18" s="118" t="s">
        <v>161</v>
      </c>
      <c r="I18" s="185"/>
      <c r="J18" s="186"/>
      <c r="K18" s="117">
        <v>4</v>
      </c>
      <c r="L18" s="118" t="s">
        <v>200</v>
      </c>
      <c r="M18" s="185"/>
      <c r="N18" s="186"/>
      <c r="O18" s="117">
        <v>0</v>
      </c>
      <c r="P18" s="118" t="s">
        <v>14</v>
      </c>
      <c r="Q18" s="117">
        <v>0</v>
      </c>
      <c r="R18" s="149" t="s">
        <v>14</v>
      </c>
      <c r="S18" s="117">
        <v>3</v>
      </c>
      <c r="T18" s="118" t="s">
        <v>161</v>
      </c>
      <c r="U18" s="117">
        <v>0</v>
      </c>
      <c r="V18" s="118" t="s">
        <v>14</v>
      </c>
      <c r="W18" s="117">
        <v>5</v>
      </c>
      <c r="X18" s="118" t="s">
        <v>413</v>
      </c>
      <c r="Y18" s="185"/>
      <c r="Z18" s="186"/>
      <c r="AA18" s="185"/>
      <c r="AB18" s="186"/>
      <c r="AC18" s="185"/>
      <c r="AD18" s="186"/>
      <c r="AE18" s="138">
        <v>20</v>
      </c>
      <c r="AF18" s="148" t="s">
        <v>462</v>
      </c>
    </row>
    <row r="19" spans="1:32" x14ac:dyDescent="0.2">
      <c r="A19" s="3" t="s">
        <v>108</v>
      </c>
      <c r="B19" s="140" t="s">
        <v>176</v>
      </c>
      <c r="C19" s="117">
        <v>0</v>
      </c>
      <c r="D19" s="118" t="s">
        <v>14</v>
      </c>
      <c r="E19" s="117">
        <v>0</v>
      </c>
      <c r="F19" s="118" t="s">
        <v>14</v>
      </c>
      <c r="G19" s="185"/>
      <c r="H19" s="186"/>
      <c r="I19" s="117">
        <v>0</v>
      </c>
      <c r="J19" s="118" t="s">
        <v>14</v>
      </c>
      <c r="K19" s="117">
        <v>0</v>
      </c>
      <c r="L19" s="118" t="s">
        <v>14</v>
      </c>
      <c r="M19" s="117">
        <v>0</v>
      </c>
      <c r="N19" s="118" t="s">
        <v>14</v>
      </c>
      <c r="O19" s="117">
        <v>0</v>
      </c>
      <c r="P19" s="118" t="s">
        <v>14</v>
      </c>
      <c r="Q19" s="117">
        <v>0</v>
      </c>
      <c r="R19" s="149" t="s">
        <v>14</v>
      </c>
      <c r="S19" s="117">
        <v>0</v>
      </c>
      <c r="T19" s="118" t="s">
        <v>14</v>
      </c>
      <c r="U19" s="117">
        <v>0</v>
      </c>
      <c r="V19" s="118" t="s">
        <v>14</v>
      </c>
      <c r="W19" s="185"/>
      <c r="X19" s="186"/>
      <c r="Y19" s="117">
        <v>0</v>
      </c>
      <c r="Z19" s="118" t="s">
        <v>14</v>
      </c>
      <c r="AA19" s="117">
        <v>0</v>
      </c>
      <c r="AB19" s="118" t="s">
        <v>14</v>
      </c>
      <c r="AC19" s="185"/>
      <c r="AD19" s="186"/>
      <c r="AE19" s="138">
        <v>3</v>
      </c>
      <c r="AF19" s="148" t="s">
        <v>257</v>
      </c>
    </row>
    <row r="20" spans="1:32" x14ac:dyDescent="0.2">
      <c r="A20" s="3" t="s">
        <v>108</v>
      </c>
      <c r="B20" s="140" t="s">
        <v>180</v>
      </c>
      <c r="C20" s="185"/>
      <c r="D20" s="186"/>
      <c r="E20" s="185"/>
      <c r="F20" s="186"/>
      <c r="G20" s="117">
        <v>5</v>
      </c>
      <c r="H20" s="118" t="s">
        <v>413</v>
      </c>
      <c r="I20" s="117">
        <v>0</v>
      </c>
      <c r="J20" s="118" t="s">
        <v>14</v>
      </c>
      <c r="K20" s="117">
        <v>3</v>
      </c>
      <c r="L20" s="118" t="s">
        <v>161</v>
      </c>
      <c r="M20" s="185"/>
      <c r="N20" s="186"/>
      <c r="O20" s="117">
        <v>0</v>
      </c>
      <c r="P20" s="118" t="s">
        <v>14</v>
      </c>
      <c r="Q20" s="117">
        <v>0</v>
      </c>
      <c r="R20" s="149" t="s">
        <v>14</v>
      </c>
      <c r="S20" s="185"/>
      <c r="T20" s="186"/>
      <c r="U20" s="117">
        <v>0</v>
      </c>
      <c r="V20" s="118" t="s">
        <v>14</v>
      </c>
      <c r="W20" s="117">
        <v>4</v>
      </c>
      <c r="X20" s="118" t="s">
        <v>200</v>
      </c>
      <c r="Y20" s="117">
        <v>0</v>
      </c>
      <c r="Z20" s="118" t="s">
        <v>14</v>
      </c>
      <c r="AA20" s="117">
        <v>3</v>
      </c>
      <c r="AB20" s="118" t="s">
        <v>161</v>
      </c>
      <c r="AC20" s="185"/>
      <c r="AD20" s="186"/>
      <c r="AE20" s="138">
        <v>20</v>
      </c>
      <c r="AF20" s="148" t="s">
        <v>462</v>
      </c>
    </row>
    <row r="21" spans="1:32" x14ac:dyDescent="0.2">
      <c r="A21" s="3" t="s">
        <v>108</v>
      </c>
      <c r="B21" s="140" t="s">
        <v>185</v>
      </c>
      <c r="C21" s="117">
        <v>0</v>
      </c>
      <c r="D21" s="118" t="s">
        <v>14</v>
      </c>
      <c r="E21" s="185"/>
      <c r="F21" s="186"/>
      <c r="G21" s="185"/>
      <c r="H21" s="186"/>
      <c r="I21" s="185"/>
      <c r="J21" s="186"/>
      <c r="K21" s="117">
        <v>13</v>
      </c>
      <c r="L21" s="118" t="s">
        <v>248</v>
      </c>
      <c r="M21" s="117">
        <v>6</v>
      </c>
      <c r="N21" s="118" t="s">
        <v>630</v>
      </c>
      <c r="O21" s="117">
        <v>0</v>
      </c>
      <c r="P21" s="118" t="s">
        <v>14</v>
      </c>
      <c r="Q21" s="185"/>
      <c r="R21" s="189"/>
      <c r="S21" s="117">
        <v>12</v>
      </c>
      <c r="T21" s="118" t="s">
        <v>200</v>
      </c>
      <c r="U21" s="185"/>
      <c r="V21" s="186"/>
      <c r="W21" s="117">
        <v>14</v>
      </c>
      <c r="X21" s="118" t="s">
        <v>379</v>
      </c>
      <c r="Y21" s="117">
        <v>3</v>
      </c>
      <c r="Z21" s="118" t="s">
        <v>472</v>
      </c>
      <c r="AA21" s="117">
        <v>4</v>
      </c>
      <c r="AB21" s="118" t="s">
        <v>353</v>
      </c>
      <c r="AC21" s="185"/>
      <c r="AD21" s="186"/>
      <c r="AE21" s="138">
        <v>60</v>
      </c>
      <c r="AF21" s="148" t="s">
        <v>520</v>
      </c>
    </row>
    <row r="22" spans="1:32" x14ac:dyDescent="0.2">
      <c r="A22" s="3" t="s">
        <v>108</v>
      </c>
      <c r="B22" s="140" t="s">
        <v>190</v>
      </c>
      <c r="C22" s="185"/>
      <c r="D22" s="186"/>
      <c r="E22" s="185"/>
      <c r="F22" s="186"/>
      <c r="G22" s="117">
        <v>3</v>
      </c>
      <c r="H22" s="118" t="s">
        <v>578</v>
      </c>
      <c r="I22" s="185"/>
      <c r="J22" s="186"/>
      <c r="K22" s="117">
        <v>5</v>
      </c>
      <c r="L22" s="118" t="s">
        <v>282</v>
      </c>
      <c r="M22" s="117">
        <v>3</v>
      </c>
      <c r="N22" s="118" t="s">
        <v>578</v>
      </c>
      <c r="O22" s="117">
        <v>0</v>
      </c>
      <c r="P22" s="118" t="s">
        <v>14</v>
      </c>
      <c r="Q22" s="117">
        <v>3</v>
      </c>
      <c r="R22" s="149" t="s">
        <v>578</v>
      </c>
      <c r="S22" s="185"/>
      <c r="T22" s="186"/>
      <c r="U22" s="117">
        <v>4</v>
      </c>
      <c r="V22" s="118" t="s">
        <v>19</v>
      </c>
      <c r="W22" s="117">
        <v>11</v>
      </c>
      <c r="X22" s="118" t="s">
        <v>267</v>
      </c>
      <c r="Y22" s="185"/>
      <c r="Z22" s="186"/>
      <c r="AA22" s="185"/>
      <c r="AB22" s="186"/>
      <c r="AC22" s="185"/>
      <c r="AD22" s="186"/>
      <c r="AE22" s="138">
        <v>37</v>
      </c>
      <c r="AF22" s="148" t="s">
        <v>425</v>
      </c>
    </row>
    <row r="23" spans="1:32" x14ac:dyDescent="0.2">
      <c r="A23" s="3" t="s">
        <v>108</v>
      </c>
      <c r="B23" s="140" t="s">
        <v>194</v>
      </c>
      <c r="C23" s="117">
        <v>0</v>
      </c>
      <c r="D23" s="118" t="s">
        <v>14</v>
      </c>
      <c r="E23" s="117">
        <v>0</v>
      </c>
      <c r="F23" s="118" t="s">
        <v>14</v>
      </c>
      <c r="G23" s="117">
        <v>0</v>
      </c>
      <c r="H23" s="118" t="s">
        <v>14</v>
      </c>
      <c r="I23" s="117">
        <v>0</v>
      </c>
      <c r="J23" s="118" t="s">
        <v>14</v>
      </c>
      <c r="K23" s="117">
        <v>3</v>
      </c>
      <c r="L23" s="118" t="s">
        <v>466</v>
      </c>
      <c r="M23" s="117">
        <v>0</v>
      </c>
      <c r="N23" s="118" t="s">
        <v>14</v>
      </c>
      <c r="O23" s="117">
        <v>0</v>
      </c>
      <c r="P23" s="118" t="s">
        <v>14</v>
      </c>
      <c r="Q23" s="117">
        <v>0</v>
      </c>
      <c r="R23" s="149" t="s">
        <v>14</v>
      </c>
      <c r="S23" s="117">
        <v>0</v>
      </c>
      <c r="T23" s="118" t="s">
        <v>14</v>
      </c>
      <c r="U23" s="117">
        <v>0</v>
      </c>
      <c r="V23" s="118" t="s">
        <v>14</v>
      </c>
      <c r="W23" s="117">
        <v>9</v>
      </c>
      <c r="X23" s="118" t="s">
        <v>142</v>
      </c>
      <c r="Y23" s="117">
        <v>4</v>
      </c>
      <c r="Z23" s="118" t="s">
        <v>174</v>
      </c>
      <c r="AA23" s="185"/>
      <c r="AB23" s="186"/>
      <c r="AC23" s="185"/>
      <c r="AD23" s="186"/>
      <c r="AE23" s="138">
        <v>18</v>
      </c>
      <c r="AF23" s="148" t="s">
        <v>457</v>
      </c>
    </row>
    <row r="24" spans="1:32" x14ac:dyDescent="0.2">
      <c r="A24" s="3" t="s">
        <v>108</v>
      </c>
      <c r="B24" s="140" t="s">
        <v>198</v>
      </c>
      <c r="C24" s="117">
        <v>0</v>
      </c>
      <c r="D24" s="118" t="s">
        <v>14</v>
      </c>
      <c r="E24" s="117">
        <v>0</v>
      </c>
      <c r="F24" s="118" t="s">
        <v>14</v>
      </c>
      <c r="G24" s="117">
        <v>3</v>
      </c>
      <c r="H24" s="118" t="s">
        <v>80</v>
      </c>
      <c r="I24" s="117">
        <v>0</v>
      </c>
      <c r="J24" s="118" t="s">
        <v>14</v>
      </c>
      <c r="K24" s="117">
        <v>7</v>
      </c>
      <c r="L24" s="118" t="s">
        <v>178</v>
      </c>
      <c r="M24" s="185"/>
      <c r="N24" s="186"/>
      <c r="O24" s="117">
        <v>0</v>
      </c>
      <c r="P24" s="118" t="s">
        <v>14</v>
      </c>
      <c r="Q24" s="117">
        <v>0</v>
      </c>
      <c r="R24" s="149" t="s">
        <v>14</v>
      </c>
      <c r="S24" s="117">
        <v>9</v>
      </c>
      <c r="T24" s="118" t="s">
        <v>419</v>
      </c>
      <c r="U24" s="185"/>
      <c r="V24" s="186"/>
      <c r="W24" s="117">
        <v>9</v>
      </c>
      <c r="X24" s="118" t="s">
        <v>419</v>
      </c>
      <c r="Y24" s="117">
        <v>5</v>
      </c>
      <c r="Z24" s="118" t="s">
        <v>502</v>
      </c>
      <c r="AA24" s="185"/>
      <c r="AB24" s="186"/>
      <c r="AC24" s="185"/>
      <c r="AD24" s="186"/>
      <c r="AE24" s="138">
        <v>38</v>
      </c>
      <c r="AF24" s="148" t="s">
        <v>34</v>
      </c>
    </row>
    <row r="25" spans="1:32" x14ac:dyDescent="0.2">
      <c r="A25" s="3" t="s">
        <v>108</v>
      </c>
      <c r="B25" s="140" t="s">
        <v>202</v>
      </c>
      <c r="C25" s="117">
        <v>0</v>
      </c>
      <c r="D25" s="118" t="s">
        <v>14</v>
      </c>
      <c r="E25" s="117">
        <v>0</v>
      </c>
      <c r="F25" s="118" t="s">
        <v>14</v>
      </c>
      <c r="G25" s="185"/>
      <c r="H25" s="186"/>
      <c r="I25" s="117">
        <v>0</v>
      </c>
      <c r="J25" s="118" t="s">
        <v>14</v>
      </c>
      <c r="K25" s="117">
        <v>0</v>
      </c>
      <c r="L25" s="118" t="s">
        <v>14</v>
      </c>
      <c r="M25" s="117">
        <v>0</v>
      </c>
      <c r="N25" s="118" t="s">
        <v>14</v>
      </c>
      <c r="O25" s="117">
        <v>0</v>
      </c>
      <c r="P25" s="118" t="s">
        <v>14</v>
      </c>
      <c r="Q25" s="117">
        <v>0</v>
      </c>
      <c r="R25" s="149" t="s">
        <v>14</v>
      </c>
      <c r="S25" s="117">
        <v>0</v>
      </c>
      <c r="T25" s="118" t="s">
        <v>14</v>
      </c>
      <c r="U25" s="117">
        <v>0</v>
      </c>
      <c r="V25" s="118" t="s">
        <v>14</v>
      </c>
      <c r="W25" s="117">
        <v>5</v>
      </c>
      <c r="X25" s="118" t="s">
        <v>532</v>
      </c>
      <c r="Y25" s="185"/>
      <c r="Z25" s="186"/>
      <c r="AA25" s="117">
        <v>0</v>
      </c>
      <c r="AB25" s="118" t="s">
        <v>14</v>
      </c>
      <c r="AC25" s="185"/>
      <c r="AD25" s="186"/>
      <c r="AE25" s="138">
        <v>8</v>
      </c>
      <c r="AF25" s="148" t="s">
        <v>543</v>
      </c>
    </row>
    <row r="26" spans="1:32" x14ac:dyDescent="0.2">
      <c r="A26" s="3" t="s">
        <v>108</v>
      </c>
      <c r="B26" s="140" t="s">
        <v>208</v>
      </c>
      <c r="C26" s="185"/>
      <c r="D26" s="186"/>
      <c r="E26" s="185"/>
      <c r="F26" s="186"/>
      <c r="G26" s="117">
        <v>44</v>
      </c>
      <c r="H26" s="118" t="s">
        <v>145</v>
      </c>
      <c r="I26" s="185"/>
      <c r="J26" s="186"/>
      <c r="K26" s="117">
        <v>19</v>
      </c>
      <c r="L26" s="118" t="s">
        <v>574</v>
      </c>
      <c r="M26" s="185"/>
      <c r="N26" s="186"/>
      <c r="O26" s="185"/>
      <c r="P26" s="186"/>
      <c r="Q26" s="185"/>
      <c r="R26" s="189"/>
      <c r="S26" s="117">
        <v>10</v>
      </c>
      <c r="T26" s="118" t="s">
        <v>578</v>
      </c>
      <c r="U26" s="117">
        <v>8</v>
      </c>
      <c r="V26" s="118" t="s">
        <v>450</v>
      </c>
      <c r="W26" s="117">
        <v>19</v>
      </c>
      <c r="X26" s="118" t="s">
        <v>574</v>
      </c>
      <c r="Y26" s="185"/>
      <c r="Z26" s="186"/>
      <c r="AA26" s="117">
        <v>10</v>
      </c>
      <c r="AB26" s="118" t="s">
        <v>578</v>
      </c>
      <c r="AC26" s="185"/>
      <c r="AD26" s="186"/>
      <c r="AE26" s="138">
        <v>123</v>
      </c>
      <c r="AF26" s="148" t="s">
        <v>625</v>
      </c>
    </row>
    <row r="27" spans="1:32" x14ac:dyDescent="0.2">
      <c r="A27" s="3" t="s">
        <v>108</v>
      </c>
      <c r="B27" s="140" t="s">
        <v>212</v>
      </c>
      <c r="C27" s="117">
        <v>0</v>
      </c>
      <c r="D27" s="118" t="s">
        <v>14</v>
      </c>
      <c r="E27" s="185"/>
      <c r="F27" s="186"/>
      <c r="G27" s="117">
        <v>5</v>
      </c>
      <c r="H27" s="118" t="s">
        <v>315</v>
      </c>
      <c r="I27" s="117">
        <v>0</v>
      </c>
      <c r="J27" s="118" t="s">
        <v>14</v>
      </c>
      <c r="K27" s="185"/>
      <c r="L27" s="186"/>
      <c r="M27" s="185"/>
      <c r="N27" s="186"/>
      <c r="O27" s="117">
        <v>0</v>
      </c>
      <c r="P27" s="118" t="s">
        <v>14</v>
      </c>
      <c r="Q27" s="117">
        <v>0</v>
      </c>
      <c r="R27" s="149" t="s">
        <v>14</v>
      </c>
      <c r="S27" s="117">
        <v>8</v>
      </c>
      <c r="T27" s="118" t="s">
        <v>154</v>
      </c>
      <c r="U27" s="117">
        <v>5</v>
      </c>
      <c r="V27" s="118" t="s">
        <v>315</v>
      </c>
      <c r="W27" s="117">
        <v>8</v>
      </c>
      <c r="X27" s="118" t="s">
        <v>154</v>
      </c>
      <c r="Y27" s="117">
        <v>3</v>
      </c>
      <c r="Z27" s="118" t="s">
        <v>504</v>
      </c>
      <c r="AA27" s="117">
        <v>7</v>
      </c>
      <c r="AB27" s="118" t="s">
        <v>479</v>
      </c>
      <c r="AC27" s="185"/>
      <c r="AD27" s="186"/>
      <c r="AE27" s="138">
        <v>39</v>
      </c>
      <c r="AF27" s="148" t="s">
        <v>92</v>
      </c>
    </row>
    <row r="28" spans="1:32" x14ac:dyDescent="0.2">
      <c r="A28" s="3" t="s">
        <v>108</v>
      </c>
      <c r="B28" s="140" t="s">
        <v>216</v>
      </c>
      <c r="C28" s="117">
        <v>0</v>
      </c>
      <c r="D28" s="118" t="s">
        <v>14</v>
      </c>
      <c r="E28" s="117">
        <v>0</v>
      </c>
      <c r="F28" s="118" t="s">
        <v>14</v>
      </c>
      <c r="G28" s="117">
        <v>0</v>
      </c>
      <c r="H28" s="118" t="s">
        <v>14</v>
      </c>
      <c r="I28" s="117">
        <v>0</v>
      </c>
      <c r="J28" s="118" t="s">
        <v>14</v>
      </c>
      <c r="K28" s="117">
        <v>0</v>
      </c>
      <c r="L28" s="118" t="s">
        <v>14</v>
      </c>
      <c r="M28" s="117">
        <v>0</v>
      </c>
      <c r="N28" s="118" t="s">
        <v>14</v>
      </c>
      <c r="O28" s="117">
        <v>0</v>
      </c>
      <c r="P28" s="118" t="s">
        <v>14</v>
      </c>
      <c r="Q28" s="117">
        <v>0</v>
      </c>
      <c r="R28" s="149" t="s">
        <v>14</v>
      </c>
      <c r="S28" s="117">
        <v>0</v>
      </c>
      <c r="T28" s="118" t="s">
        <v>14</v>
      </c>
      <c r="U28" s="117">
        <v>0</v>
      </c>
      <c r="V28" s="118" t="s">
        <v>14</v>
      </c>
      <c r="W28" s="117">
        <v>0</v>
      </c>
      <c r="X28" s="118" t="s">
        <v>14</v>
      </c>
      <c r="Y28" s="117">
        <v>0</v>
      </c>
      <c r="Z28" s="118" t="s">
        <v>14</v>
      </c>
      <c r="AA28" s="117">
        <v>0</v>
      </c>
      <c r="AB28" s="118" t="s">
        <v>14</v>
      </c>
      <c r="AC28" s="185"/>
      <c r="AD28" s="186"/>
      <c r="AE28" s="138">
        <v>0</v>
      </c>
      <c r="AF28" s="164">
        <v>0</v>
      </c>
    </row>
    <row r="29" spans="1:32" x14ac:dyDescent="0.2">
      <c r="A29" s="3" t="s">
        <v>108</v>
      </c>
      <c r="B29" s="140" t="s">
        <v>220</v>
      </c>
      <c r="C29" s="117">
        <v>0</v>
      </c>
      <c r="D29" s="118" t="s">
        <v>14</v>
      </c>
      <c r="E29" s="185"/>
      <c r="F29" s="186"/>
      <c r="G29" s="185"/>
      <c r="H29" s="186"/>
      <c r="I29" s="117">
        <v>0</v>
      </c>
      <c r="J29" s="118" t="s">
        <v>14</v>
      </c>
      <c r="K29" s="117">
        <v>3</v>
      </c>
      <c r="L29" s="118" t="s">
        <v>466</v>
      </c>
      <c r="M29" s="185"/>
      <c r="N29" s="186"/>
      <c r="O29" s="117">
        <v>0</v>
      </c>
      <c r="P29" s="118" t="s">
        <v>14</v>
      </c>
      <c r="Q29" s="185"/>
      <c r="R29" s="189"/>
      <c r="S29" s="185"/>
      <c r="T29" s="186"/>
      <c r="U29" s="117">
        <v>0</v>
      </c>
      <c r="V29" s="118" t="s">
        <v>14</v>
      </c>
      <c r="W29" s="117">
        <v>7</v>
      </c>
      <c r="X29" s="118" t="s">
        <v>477</v>
      </c>
      <c r="Y29" s="185"/>
      <c r="Z29" s="186"/>
      <c r="AA29" s="185"/>
      <c r="AB29" s="186"/>
      <c r="AC29" s="185"/>
      <c r="AD29" s="186"/>
      <c r="AE29" s="138">
        <v>18</v>
      </c>
      <c r="AF29" s="148" t="s">
        <v>457</v>
      </c>
    </row>
    <row r="30" spans="1:32" x14ac:dyDescent="0.2">
      <c r="A30" s="3" t="s">
        <v>108</v>
      </c>
      <c r="B30" s="140" t="s">
        <v>224</v>
      </c>
      <c r="C30" s="185"/>
      <c r="D30" s="186"/>
      <c r="E30" s="185"/>
      <c r="F30" s="186"/>
      <c r="G30" s="185"/>
      <c r="H30" s="186"/>
      <c r="I30" s="117">
        <v>0</v>
      </c>
      <c r="J30" s="118" t="s">
        <v>14</v>
      </c>
      <c r="K30" s="117">
        <v>6</v>
      </c>
      <c r="L30" s="118" t="s">
        <v>112</v>
      </c>
      <c r="M30" s="185"/>
      <c r="N30" s="186"/>
      <c r="O30" s="117">
        <v>0</v>
      </c>
      <c r="P30" s="118" t="s">
        <v>14</v>
      </c>
      <c r="Q30" s="185"/>
      <c r="R30" s="189"/>
      <c r="S30" s="117">
        <v>6</v>
      </c>
      <c r="T30" s="118" t="s">
        <v>112</v>
      </c>
      <c r="U30" s="117">
        <v>0</v>
      </c>
      <c r="V30" s="118" t="s">
        <v>14</v>
      </c>
      <c r="W30" s="117">
        <v>11</v>
      </c>
      <c r="X30" s="118" t="s">
        <v>307</v>
      </c>
      <c r="Y30" s="117">
        <v>3</v>
      </c>
      <c r="Z30" s="118" t="s">
        <v>575</v>
      </c>
      <c r="AA30" s="185"/>
      <c r="AB30" s="186"/>
      <c r="AC30" s="185"/>
      <c r="AD30" s="186"/>
      <c r="AE30" s="138">
        <v>35</v>
      </c>
      <c r="AF30" s="148" t="s">
        <v>65</v>
      </c>
    </row>
    <row r="31" spans="1:32" x14ac:dyDescent="0.2">
      <c r="A31" s="3" t="s">
        <v>108</v>
      </c>
      <c r="B31" s="140" t="s">
        <v>228</v>
      </c>
      <c r="C31" s="117">
        <v>0</v>
      </c>
      <c r="D31" s="118" t="s">
        <v>14</v>
      </c>
      <c r="E31" s="185"/>
      <c r="F31" s="186"/>
      <c r="G31" s="185"/>
      <c r="H31" s="186"/>
      <c r="I31" s="117">
        <v>0</v>
      </c>
      <c r="J31" s="118" t="s">
        <v>14</v>
      </c>
      <c r="K31" s="117">
        <v>10</v>
      </c>
      <c r="L31" s="118" t="s">
        <v>497</v>
      </c>
      <c r="M31" s="185"/>
      <c r="N31" s="186"/>
      <c r="O31" s="117">
        <v>0</v>
      </c>
      <c r="P31" s="118" t="s">
        <v>14</v>
      </c>
      <c r="Q31" s="185"/>
      <c r="R31" s="189"/>
      <c r="S31" s="185"/>
      <c r="T31" s="186"/>
      <c r="U31" s="117">
        <v>0</v>
      </c>
      <c r="V31" s="118" t="s">
        <v>14</v>
      </c>
      <c r="W31" s="117">
        <v>8</v>
      </c>
      <c r="X31" s="118" t="s">
        <v>302</v>
      </c>
      <c r="Y31" s="185"/>
      <c r="Z31" s="186"/>
      <c r="AA31" s="185"/>
      <c r="AB31" s="186"/>
      <c r="AC31" s="185"/>
      <c r="AD31" s="186"/>
      <c r="AE31" s="138">
        <v>26</v>
      </c>
      <c r="AF31" s="148" t="s">
        <v>46</v>
      </c>
    </row>
    <row r="32" spans="1:32" x14ac:dyDescent="0.2">
      <c r="A32" s="3" t="s">
        <v>108</v>
      </c>
      <c r="B32" s="140" t="s">
        <v>233</v>
      </c>
      <c r="C32" s="117">
        <v>0</v>
      </c>
      <c r="D32" s="118" t="s">
        <v>14</v>
      </c>
      <c r="E32" s="185"/>
      <c r="F32" s="186"/>
      <c r="G32" s="117">
        <v>8</v>
      </c>
      <c r="H32" s="118" t="s">
        <v>358</v>
      </c>
      <c r="I32" s="185"/>
      <c r="J32" s="186"/>
      <c r="K32" s="117">
        <v>11</v>
      </c>
      <c r="L32" s="118" t="s">
        <v>416</v>
      </c>
      <c r="M32" s="185"/>
      <c r="N32" s="186"/>
      <c r="O32" s="185"/>
      <c r="P32" s="186"/>
      <c r="Q32" s="117">
        <v>0</v>
      </c>
      <c r="R32" s="149" t="s">
        <v>14</v>
      </c>
      <c r="S32" s="117">
        <v>3</v>
      </c>
      <c r="T32" s="118" t="s">
        <v>450</v>
      </c>
      <c r="U32" s="117">
        <v>0</v>
      </c>
      <c r="V32" s="118" t="s">
        <v>14</v>
      </c>
      <c r="W32" s="117">
        <v>13</v>
      </c>
      <c r="X32" s="118" t="s">
        <v>333</v>
      </c>
      <c r="Y32" s="117">
        <v>3</v>
      </c>
      <c r="Z32" s="118" t="s">
        <v>450</v>
      </c>
      <c r="AA32" s="117">
        <v>3</v>
      </c>
      <c r="AB32" s="118" t="s">
        <v>450</v>
      </c>
      <c r="AC32" s="185"/>
      <c r="AD32" s="186"/>
      <c r="AE32" s="138">
        <v>46</v>
      </c>
      <c r="AF32" s="148" t="s">
        <v>327</v>
      </c>
    </row>
    <row r="33" spans="1:34" x14ac:dyDescent="0.2">
      <c r="A33" s="3" t="s">
        <v>108</v>
      </c>
      <c r="B33" s="140" t="s">
        <v>237</v>
      </c>
      <c r="C33" s="117">
        <v>0</v>
      </c>
      <c r="D33" s="118" t="s">
        <v>14</v>
      </c>
      <c r="E33" s="185"/>
      <c r="F33" s="186"/>
      <c r="G33" s="117">
        <v>4</v>
      </c>
      <c r="H33" s="118" t="s">
        <v>79</v>
      </c>
      <c r="I33" s="117">
        <v>5</v>
      </c>
      <c r="J33" s="118" t="s">
        <v>151</v>
      </c>
      <c r="K33" s="117">
        <v>10</v>
      </c>
      <c r="L33" s="118" t="s">
        <v>291</v>
      </c>
      <c r="M33" s="185"/>
      <c r="N33" s="186"/>
      <c r="O33" s="117">
        <v>0</v>
      </c>
      <c r="P33" s="118" t="s">
        <v>14</v>
      </c>
      <c r="Q33" s="185"/>
      <c r="R33" s="189"/>
      <c r="S33" s="117">
        <v>3</v>
      </c>
      <c r="T33" s="118" t="s">
        <v>627</v>
      </c>
      <c r="U33" s="185"/>
      <c r="V33" s="186"/>
      <c r="W33" s="117">
        <v>7</v>
      </c>
      <c r="X33" s="118" t="s">
        <v>112</v>
      </c>
      <c r="Y33" s="185"/>
      <c r="Z33" s="186"/>
      <c r="AA33" s="117">
        <v>5</v>
      </c>
      <c r="AB33" s="118" t="s">
        <v>151</v>
      </c>
      <c r="AC33" s="185"/>
      <c r="AD33" s="186"/>
      <c r="AE33" s="138">
        <v>41</v>
      </c>
      <c r="AF33" s="148" t="s">
        <v>135</v>
      </c>
    </row>
    <row r="34" spans="1:34" x14ac:dyDescent="0.2">
      <c r="A34" s="3" t="s">
        <v>108</v>
      </c>
      <c r="B34" s="140" t="s">
        <v>242</v>
      </c>
      <c r="C34" s="117">
        <v>0</v>
      </c>
      <c r="D34" s="118" t="s">
        <v>14</v>
      </c>
      <c r="E34" s="117">
        <v>0</v>
      </c>
      <c r="F34" s="118" t="s">
        <v>14</v>
      </c>
      <c r="G34" s="117">
        <v>11</v>
      </c>
      <c r="H34" s="118" t="s">
        <v>262</v>
      </c>
      <c r="I34" s="185"/>
      <c r="J34" s="186"/>
      <c r="K34" s="117">
        <v>17</v>
      </c>
      <c r="L34" s="118" t="s">
        <v>167</v>
      </c>
      <c r="M34" s="185"/>
      <c r="N34" s="186"/>
      <c r="O34" s="117">
        <v>0</v>
      </c>
      <c r="P34" s="118" t="s">
        <v>14</v>
      </c>
      <c r="Q34" s="185"/>
      <c r="R34" s="189"/>
      <c r="S34" s="117">
        <v>0</v>
      </c>
      <c r="T34" s="118" t="s">
        <v>14</v>
      </c>
      <c r="U34" s="185"/>
      <c r="V34" s="186"/>
      <c r="W34" s="117">
        <v>12</v>
      </c>
      <c r="X34" s="118" t="s">
        <v>455</v>
      </c>
      <c r="Y34" s="117">
        <v>0</v>
      </c>
      <c r="Z34" s="118" t="s">
        <v>14</v>
      </c>
      <c r="AA34" s="117">
        <v>4</v>
      </c>
      <c r="AB34" s="118" t="s">
        <v>441</v>
      </c>
      <c r="AC34" s="185"/>
      <c r="AD34" s="186"/>
      <c r="AE34" s="138">
        <v>51</v>
      </c>
      <c r="AF34" s="148" t="s">
        <v>300</v>
      </c>
    </row>
    <row r="35" spans="1:34" x14ac:dyDescent="0.2">
      <c r="A35" s="3" t="s">
        <v>108</v>
      </c>
      <c r="B35" s="140" t="s">
        <v>245</v>
      </c>
      <c r="C35" s="117">
        <v>0</v>
      </c>
      <c r="D35" s="118" t="s">
        <v>14</v>
      </c>
      <c r="E35" s="117">
        <v>0</v>
      </c>
      <c r="F35" s="118" t="s">
        <v>14</v>
      </c>
      <c r="G35" s="185"/>
      <c r="H35" s="186"/>
      <c r="I35" s="117">
        <v>0</v>
      </c>
      <c r="J35" s="118" t="s">
        <v>14</v>
      </c>
      <c r="K35" s="185"/>
      <c r="L35" s="186"/>
      <c r="M35" s="117">
        <v>0</v>
      </c>
      <c r="N35" s="118" t="s">
        <v>14</v>
      </c>
      <c r="O35" s="117">
        <v>0</v>
      </c>
      <c r="P35" s="118" t="s">
        <v>14</v>
      </c>
      <c r="Q35" s="117">
        <v>0</v>
      </c>
      <c r="R35" s="149" t="s">
        <v>14</v>
      </c>
      <c r="S35" s="117">
        <v>8</v>
      </c>
      <c r="T35" s="118" t="s">
        <v>68</v>
      </c>
      <c r="U35" s="117">
        <v>0</v>
      </c>
      <c r="V35" s="118" t="s">
        <v>14</v>
      </c>
      <c r="W35" s="185"/>
      <c r="X35" s="186"/>
      <c r="Y35" s="117">
        <v>0</v>
      </c>
      <c r="Z35" s="118" t="s">
        <v>14</v>
      </c>
      <c r="AA35" s="117">
        <v>6</v>
      </c>
      <c r="AB35" s="118" t="s">
        <v>373</v>
      </c>
      <c r="AC35" s="185"/>
      <c r="AD35" s="186"/>
      <c r="AE35" s="138">
        <v>17</v>
      </c>
      <c r="AF35" s="148" t="s">
        <v>207</v>
      </c>
    </row>
    <row r="36" spans="1:34" x14ac:dyDescent="0.2">
      <c r="A36" s="3" t="s">
        <v>108</v>
      </c>
      <c r="B36" s="140" t="s">
        <v>250</v>
      </c>
      <c r="C36" s="185"/>
      <c r="D36" s="186"/>
      <c r="E36" s="185"/>
      <c r="F36" s="186"/>
      <c r="G36" s="185"/>
      <c r="H36" s="186"/>
      <c r="I36" s="185"/>
      <c r="J36" s="186"/>
      <c r="K36" s="185"/>
      <c r="L36" s="186"/>
      <c r="M36" s="185"/>
      <c r="N36" s="186"/>
      <c r="O36" s="185"/>
      <c r="P36" s="186"/>
      <c r="Q36" s="185"/>
      <c r="R36" s="189"/>
      <c r="S36" s="185"/>
      <c r="T36" s="186"/>
      <c r="U36" s="185"/>
      <c r="V36" s="186"/>
      <c r="W36" s="185"/>
      <c r="X36" s="186"/>
      <c r="Y36" s="185"/>
      <c r="Z36" s="186"/>
      <c r="AA36" s="185"/>
      <c r="AB36" s="186"/>
      <c r="AC36" s="185"/>
      <c r="AD36" s="186"/>
      <c r="AE36" s="185"/>
      <c r="AF36" s="189"/>
    </row>
    <row r="37" spans="1:34" x14ac:dyDescent="0.2">
      <c r="A37" s="3" t="s">
        <v>108</v>
      </c>
      <c r="B37" s="140" t="s">
        <v>254</v>
      </c>
      <c r="C37" s="117">
        <v>0</v>
      </c>
      <c r="D37" s="118" t="s">
        <v>14</v>
      </c>
      <c r="E37" s="117">
        <v>0</v>
      </c>
      <c r="F37" s="118" t="s">
        <v>14</v>
      </c>
      <c r="G37" s="117">
        <v>0</v>
      </c>
      <c r="H37" s="118" t="s">
        <v>14</v>
      </c>
      <c r="I37" s="117">
        <v>0</v>
      </c>
      <c r="J37" s="118" t="s">
        <v>14</v>
      </c>
      <c r="K37" s="117">
        <v>0</v>
      </c>
      <c r="L37" s="118" t="s">
        <v>14</v>
      </c>
      <c r="M37" s="185"/>
      <c r="N37" s="186"/>
      <c r="O37" s="117">
        <v>0</v>
      </c>
      <c r="P37" s="118" t="s">
        <v>14</v>
      </c>
      <c r="Q37" s="185"/>
      <c r="R37" s="189"/>
      <c r="S37" s="117">
        <v>0</v>
      </c>
      <c r="T37" s="118" t="s">
        <v>14</v>
      </c>
      <c r="U37" s="117">
        <v>0</v>
      </c>
      <c r="V37" s="118" t="s">
        <v>14</v>
      </c>
      <c r="W37" s="117">
        <v>0</v>
      </c>
      <c r="X37" s="118" t="s">
        <v>14</v>
      </c>
      <c r="Y37" s="117">
        <v>0</v>
      </c>
      <c r="Z37" s="118" t="s">
        <v>14</v>
      </c>
      <c r="AA37" s="185"/>
      <c r="AB37" s="186"/>
      <c r="AC37" s="185"/>
      <c r="AD37" s="186"/>
      <c r="AE37" s="138">
        <v>3</v>
      </c>
      <c r="AF37" s="148" t="s">
        <v>257</v>
      </c>
    </row>
    <row r="38" spans="1:34" x14ac:dyDescent="0.2">
      <c r="A38" s="3" t="s">
        <v>108</v>
      </c>
      <c r="B38" s="140" t="s">
        <v>9</v>
      </c>
      <c r="C38" s="117">
        <v>14</v>
      </c>
      <c r="D38" s="118" t="s">
        <v>336</v>
      </c>
      <c r="E38" s="117">
        <v>26</v>
      </c>
      <c r="F38" s="118" t="s">
        <v>46</v>
      </c>
      <c r="G38" s="117">
        <v>175</v>
      </c>
      <c r="H38" s="118" t="s">
        <v>288</v>
      </c>
      <c r="I38" s="117">
        <v>22</v>
      </c>
      <c r="J38" s="118" t="s">
        <v>232</v>
      </c>
      <c r="K38" s="117">
        <v>199</v>
      </c>
      <c r="L38" s="118" t="s">
        <v>178</v>
      </c>
      <c r="M38" s="117">
        <v>48</v>
      </c>
      <c r="N38" s="118" t="s">
        <v>442</v>
      </c>
      <c r="O38" s="117">
        <v>5</v>
      </c>
      <c r="P38" s="118" t="s">
        <v>340</v>
      </c>
      <c r="Q38" s="117">
        <v>21</v>
      </c>
      <c r="R38" s="149" t="s">
        <v>219</v>
      </c>
      <c r="S38" s="117">
        <v>115</v>
      </c>
      <c r="T38" s="118" t="s">
        <v>635</v>
      </c>
      <c r="U38" s="117">
        <v>57</v>
      </c>
      <c r="V38" s="118" t="s">
        <v>87</v>
      </c>
      <c r="W38" s="117">
        <v>251</v>
      </c>
      <c r="X38" s="118" t="s">
        <v>127</v>
      </c>
      <c r="Y38" s="117">
        <v>57</v>
      </c>
      <c r="Z38" s="118" t="s">
        <v>87</v>
      </c>
      <c r="AA38" s="117">
        <v>93</v>
      </c>
      <c r="AB38" s="118" t="s">
        <v>575</v>
      </c>
      <c r="AC38" s="117">
        <v>1</v>
      </c>
      <c r="AD38" s="118" t="s">
        <v>452</v>
      </c>
      <c r="AE38" s="117">
        <v>1083</v>
      </c>
      <c r="AF38" s="118" t="s">
        <v>186</v>
      </c>
      <c r="AH38" s="202"/>
    </row>
    <row r="39" spans="1:34" x14ac:dyDescent="0.2">
      <c r="A39" s="3" t="s">
        <v>260</v>
      </c>
      <c r="B39" s="140" t="s">
        <v>109</v>
      </c>
      <c r="C39" s="117">
        <v>0</v>
      </c>
      <c r="D39" s="118" t="s">
        <v>14</v>
      </c>
      <c r="E39" s="117">
        <v>0</v>
      </c>
      <c r="F39" s="118" t="s">
        <v>14</v>
      </c>
      <c r="G39" s="117">
        <v>0</v>
      </c>
      <c r="H39" s="118" t="s">
        <v>14</v>
      </c>
      <c r="I39" s="117">
        <v>0</v>
      </c>
      <c r="J39" s="118" t="s">
        <v>14</v>
      </c>
      <c r="K39" s="117">
        <v>10</v>
      </c>
      <c r="L39" s="118" t="s">
        <v>243</v>
      </c>
      <c r="M39" s="185"/>
      <c r="N39" s="186"/>
      <c r="O39" s="117">
        <v>0</v>
      </c>
      <c r="P39" s="118" t="s">
        <v>14</v>
      </c>
      <c r="Q39" s="185"/>
      <c r="R39" s="189"/>
      <c r="S39" s="117">
        <v>12</v>
      </c>
      <c r="T39" s="118" t="s">
        <v>455</v>
      </c>
      <c r="U39" s="117">
        <v>7</v>
      </c>
      <c r="V39" s="118" t="s">
        <v>583</v>
      </c>
      <c r="W39" s="117">
        <v>11</v>
      </c>
      <c r="X39" s="118" t="s">
        <v>262</v>
      </c>
      <c r="Y39" s="117">
        <v>3</v>
      </c>
      <c r="Z39" s="118" t="s">
        <v>530</v>
      </c>
      <c r="AA39" s="117">
        <v>5</v>
      </c>
      <c r="AB39" s="118" t="s">
        <v>79</v>
      </c>
      <c r="AC39" s="185"/>
      <c r="AD39" s="186"/>
      <c r="AE39" s="138">
        <v>51</v>
      </c>
      <c r="AF39" s="148" t="s">
        <v>300</v>
      </c>
    </row>
    <row r="40" spans="1:34" x14ac:dyDescent="0.2">
      <c r="A40" s="3" t="s">
        <v>260</v>
      </c>
      <c r="B40" s="140" t="s">
        <v>115</v>
      </c>
      <c r="C40" s="117">
        <v>0</v>
      </c>
      <c r="D40" s="118" t="s">
        <v>14</v>
      </c>
      <c r="E40" s="117">
        <v>0</v>
      </c>
      <c r="F40" s="118" t="s">
        <v>14</v>
      </c>
      <c r="G40" s="185"/>
      <c r="H40" s="186"/>
      <c r="I40" s="117">
        <v>0</v>
      </c>
      <c r="J40" s="118" t="s">
        <v>14</v>
      </c>
      <c r="K40" s="117">
        <v>4</v>
      </c>
      <c r="L40" s="118" t="s">
        <v>197</v>
      </c>
      <c r="M40" s="185"/>
      <c r="N40" s="186"/>
      <c r="O40" s="117">
        <v>0</v>
      </c>
      <c r="P40" s="118" t="s">
        <v>14</v>
      </c>
      <c r="Q40" s="117">
        <v>0</v>
      </c>
      <c r="R40" s="149" t="s">
        <v>14</v>
      </c>
      <c r="S40" s="185"/>
      <c r="T40" s="186"/>
      <c r="U40" s="185"/>
      <c r="V40" s="186"/>
      <c r="W40" s="117">
        <v>5</v>
      </c>
      <c r="X40" s="118" t="s">
        <v>281</v>
      </c>
      <c r="Y40" s="117">
        <v>0</v>
      </c>
      <c r="Z40" s="118" t="s">
        <v>14</v>
      </c>
      <c r="AA40" s="117">
        <v>3</v>
      </c>
      <c r="AB40" s="118" t="s">
        <v>189</v>
      </c>
      <c r="AC40" s="185"/>
      <c r="AD40" s="186"/>
      <c r="AE40" s="138">
        <v>19</v>
      </c>
      <c r="AF40" s="148" t="s">
        <v>462</v>
      </c>
    </row>
    <row r="41" spans="1:34" x14ac:dyDescent="0.2">
      <c r="A41" s="3" t="s">
        <v>260</v>
      </c>
      <c r="B41" s="140" t="s">
        <v>120</v>
      </c>
      <c r="C41" s="185"/>
      <c r="D41" s="186"/>
      <c r="E41" s="117">
        <v>4</v>
      </c>
      <c r="F41" s="118" t="s">
        <v>447</v>
      </c>
      <c r="G41" s="117">
        <v>3</v>
      </c>
      <c r="H41" s="118" t="s">
        <v>114</v>
      </c>
      <c r="I41" s="185"/>
      <c r="J41" s="186"/>
      <c r="K41" s="117">
        <v>25</v>
      </c>
      <c r="L41" s="118" t="s">
        <v>339</v>
      </c>
      <c r="M41" s="117">
        <v>4</v>
      </c>
      <c r="N41" s="118" t="s">
        <v>447</v>
      </c>
      <c r="O41" s="117">
        <v>0</v>
      </c>
      <c r="P41" s="118" t="s">
        <v>14</v>
      </c>
      <c r="Q41" s="185"/>
      <c r="R41" s="189"/>
      <c r="S41" s="117">
        <v>10</v>
      </c>
      <c r="T41" s="118" t="s">
        <v>255</v>
      </c>
      <c r="U41" s="117">
        <v>8</v>
      </c>
      <c r="V41" s="118" t="s">
        <v>546</v>
      </c>
      <c r="W41" s="117">
        <v>22</v>
      </c>
      <c r="X41" s="118" t="s">
        <v>269</v>
      </c>
      <c r="Y41" s="117">
        <v>6</v>
      </c>
      <c r="Z41" s="118" t="s">
        <v>22</v>
      </c>
      <c r="AA41" s="117">
        <v>10</v>
      </c>
      <c r="AB41" s="118" t="s">
        <v>255</v>
      </c>
      <c r="AC41" s="185"/>
      <c r="AD41" s="186"/>
      <c r="AE41" s="138">
        <v>97</v>
      </c>
      <c r="AF41" s="148" t="s">
        <v>590</v>
      </c>
    </row>
    <row r="42" spans="1:34" x14ac:dyDescent="0.2">
      <c r="A42" s="3" t="s">
        <v>260</v>
      </c>
      <c r="B42" s="140" t="s">
        <v>125</v>
      </c>
      <c r="C42" s="117">
        <v>0</v>
      </c>
      <c r="D42" s="118" t="s">
        <v>14</v>
      </c>
      <c r="E42" s="185"/>
      <c r="F42" s="186"/>
      <c r="G42" s="117">
        <v>3</v>
      </c>
      <c r="H42" s="118" t="s">
        <v>270</v>
      </c>
      <c r="I42" s="117">
        <v>0</v>
      </c>
      <c r="J42" s="118" t="s">
        <v>14</v>
      </c>
      <c r="K42" s="117">
        <v>8</v>
      </c>
      <c r="L42" s="118" t="s">
        <v>272</v>
      </c>
      <c r="M42" s="185"/>
      <c r="N42" s="186"/>
      <c r="O42" s="185"/>
      <c r="P42" s="186"/>
      <c r="Q42" s="185"/>
      <c r="R42" s="189"/>
      <c r="S42" s="117">
        <v>13</v>
      </c>
      <c r="T42" s="118" t="s">
        <v>484</v>
      </c>
      <c r="U42" s="117">
        <v>3</v>
      </c>
      <c r="V42" s="118" t="s">
        <v>270</v>
      </c>
      <c r="W42" s="117">
        <v>17</v>
      </c>
      <c r="X42" s="118" t="s">
        <v>168</v>
      </c>
      <c r="Y42" s="185"/>
      <c r="Z42" s="186"/>
      <c r="AA42" s="117">
        <v>4</v>
      </c>
      <c r="AB42" s="118" t="s">
        <v>629</v>
      </c>
      <c r="AC42" s="185"/>
      <c r="AD42" s="186"/>
      <c r="AE42" s="138">
        <v>54</v>
      </c>
      <c r="AF42" s="148" t="s">
        <v>472</v>
      </c>
    </row>
    <row r="43" spans="1:34" x14ac:dyDescent="0.2">
      <c r="A43" s="3" t="s">
        <v>260</v>
      </c>
      <c r="B43" s="140" t="s">
        <v>131</v>
      </c>
      <c r="C43" s="117">
        <v>0</v>
      </c>
      <c r="D43" s="118" t="s">
        <v>14</v>
      </c>
      <c r="E43" s="117">
        <v>0</v>
      </c>
      <c r="F43" s="118" t="s">
        <v>14</v>
      </c>
      <c r="G43" s="117">
        <v>6</v>
      </c>
      <c r="H43" s="118" t="s">
        <v>544</v>
      </c>
      <c r="I43" s="117">
        <v>0</v>
      </c>
      <c r="J43" s="118" t="s">
        <v>14</v>
      </c>
      <c r="K43" s="117">
        <v>0</v>
      </c>
      <c r="L43" s="118" t="s">
        <v>14</v>
      </c>
      <c r="M43" s="117">
        <v>0</v>
      </c>
      <c r="N43" s="118" t="s">
        <v>14</v>
      </c>
      <c r="O43" s="117">
        <v>0</v>
      </c>
      <c r="P43" s="118" t="s">
        <v>14</v>
      </c>
      <c r="Q43" s="117">
        <v>0</v>
      </c>
      <c r="R43" s="149" t="s">
        <v>14</v>
      </c>
      <c r="S43" s="117">
        <v>0</v>
      </c>
      <c r="T43" s="118" t="s">
        <v>14</v>
      </c>
      <c r="U43" s="185"/>
      <c r="V43" s="186"/>
      <c r="W43" s="117">
        <v>0</v>
      </c>
      <c r="X43" s="118" t="s">
        <v>14</v>
      </c>
      <c r="Y43" s="117">
        <v>0</v>
      </c>
      <c r="Z43" s="118" t="s">
        <v>14</v>
      </c>
      <c r="AA43" s="117">
        <v>0</v>
      </c>
      <c r="AB43" s="118" t="s">
        <v>14</v>
      </c>
      <c r="AC43" s="185"/>
      <c r="AD43" s="186"/>
      <c r="AE43" s="138">
        <v>7</v>
      </c>
      <c r="AF43" s="148" t="s">
        <v>632</v>
      </c>
    </row>
    <row r="44" spans="1:34" x14ac:dyDescent="0.2">
      <c r="A44" s="3" t="s">
        <v>260</v>
      </c>
      <c r="B44" s="140" t="s">
        <v>136</v>
      </c>
      <c r="C44" s="117">
        <v>0</v>
      </c>
      <c r="D44" s="118" t="s">
        <v>14</v>
      </c>
      <c r="E44" s="117">
        <v>0</v>
      </c>
      <c r="F44" s="118" t="s">
        <v>14</v>
      </c>
      <c r="G44" s="117">
        <v>41</v>
      </c>
      <c r="H44" s="118" t="s">
        <v>816</v>
      </c>
      <c r="I44" s="185"/>
      <c r="J44" s="186"/>
      <c r="K44" s="117">
        <v>8</v>
      </c>
      <c r="L44" s="118" t="s">
        <v>320</v>
      </c>
      <c r="M44" s="185"/>
      <c r="N44" s="186"/>
      <c r="O44" s="117">
        <v>0</v>
      </c>
      <c r="P44" s="118" t="s">
        <v>14</v>
      </c>
      <c r="Q44" s="117">
        <v>0</v>
      </c>
      <c r="R44" s="149" t="s">
        <v>14</v>
      </c>
      <c r="S44" s="117">
        <v>0</v>
      </c>
      <c r="T44" s="118" t="s">
        <v>14</v>
      </c>
      <c r="U44" s="117">
        <v>0</v>
      </c>
      <c r="V44" s="118" t="s">
        <v>14</v>
      </c>
      <c r="W44" s="117">
        <v>8</v>
      </c>
      <c r="X44" s="118" t="s">
        <v>320</v>
      </c>
      <c r="Y44" s="117">
        <v>0</v>
      </c>
      <c r="Z44" s="118" t="s">
        <v>14</v>
      </c>
      <c r="AA44" s="117">
        <v>0</v>
      </c>
      <c r="AB44" s="118" t="s">
        <v>14</v>
      </c>
      <c r="AC44" s="185"/>
      <c r="AD44" s="186"/>
      <c r="AE44" s="138">
        <v>60</v>
      </c>
      <c r="AF44" s="148" t="s">
        <v>270</v>
      </c>
    </row>
    <row r="45" spans="1:34" x14ac:dyDescent="0.2">
      <c r="A45" s="3" t="s">
        <v>260</v>
      </c>
      <c r="B45" s="140" t="s">
        <v>143</v>
      </c>
      <c r="C45" s="185"/>
      <c r="D45" s="186"/>
      <c r="E45" s="185"/>
      <c r="F45" s="186"/>
      <c r="G45" s="185"/>
      <c r="H45" s="186"/>
      <c r="I45" s="185"/>
      <c r="J45" s="186"/>
      <c r="K45" s="117">
        <v>13</v>
      </c>
      <c r="L45" s="118" t="s">
        <v>387</v>
      </c>
      <c r="M45" s="117">
        <v>5</v>
      </c>
      <c r="N45" s="118" t="s">
        <v>541</v>
      </c>
      <c r="O45" s="185"/>
      <c r="P45" s="186"/>
      <c r="Q45" s="117">
        <v>0</v>
      </c>
      <c r="R45" s="149" t="s">
        <v>14</v>
      </c>
      <c r="S45" s="117">
        <v>5</v>
      </c>
      <c r="T45" s="118" t="s">
        <v>541</v>
      </c>
      <c r="U45" s="117">
        <v>6</v>
      </c>
      <c r="V45" s="118" t="s">
        <v>161</v>
      </c>
      <c r="W45" s="185"/>
      <c r="X45" s="186"/>
      <c r="Y45" s="117">
        <v>3</v>
      </c>
      <c r="Z45" s="118" t="s">
        <v>218</v>
      </c>
      <c r="AA45" s="117">
        <v>0</v>
      </c>
      <c r="AB45" s="118" t="s">
        <v>14</v>
      </c>
      <c r="AC45" s="185"/>
      <c r="AD45" s="186"/>
      <c r="AE45" s="138">
        <v>40</v>
      </c>
      <c r="AF45" s="148" t="s">
        <v>175</v>
      </c>
    </row>
    <row r="46" spans="1:34" x14ac:dyDescent="0.2">
      <c r="A46" s="3" t="s">
        <v>260</v>
      </c>
      <c r="B46" s="140" t="s">
        <v>147</v>
      </c>
      <c r="C46" s="185"/>
      <c r="D46" s="186"/>
      <c r="E46" s="117">
        <v>0</v>
      </c>
      <c r="F46" s="118" t="s">
        <v>14</v>
      </c>
      <c r="G46" s="117">
        <v>16</v>
      </c>
      <c r="H46" s="118" t="s">
        <v>711</v>
      </c>
      <c r="I46" s="185"/>
      <c r="J46" s="186"/>
      <c r="K46" s="117">
        <v>7</v>
      </c>
      <c r="L46" s="118" t="s">
        <v>597</v>
      </c>
      <c r="M46" s="185"/>
      <c r="N46" s="186"/>
      <c r="O46" s="117">
        <v>0</v>
      </c>
      <c r="P46" s="118" t="s">
        <v>14</v>
      </c>
      <c r="Q46" s="117">
        <v>0</v>
      </c>
      <c r="R46" s="149" t="s">
        <v>14</v>
      </c>
      <c r="S46" s="117">
        <v>6</v>
      </c>
      <c r="T46" s="118" t="s">
        <v>156</v>
      </c>
      <c r="U46" s="185"/>
      <c r="V46" s="186"/>
      <c r="W46" s="117">
        <v>8</v>
      </c>
      <c r="X46" s="118" t="s">
        <v>588</v>
      </c>
      <c r="Y46" s="117">
        <v>4</v>
      </c>
      <c r="Z46" s="118" t="s">
        <v>363</v>
      </c>
      <c r="AA46" s="117">
        <v>3</v>
      </c>
      <c r="AB46" s="118" t="s">
        <v>317</v>
      </c>
      <c r="AC46" s="185"/>
      <c r="AD46" s="186"/>
      <c r="AE46" s="138">
        <v>50</v>
      </c>
      <c r="AF46" s="148" t="s">
        <v>193</v>
      </c>
    </row>
    <row r="47" spans="1:34" x14ac:dyDescent="0.2">
      <c r="A47" s="3" t="s">
        <v>260</v>
      </c>
      <c r="B47" s="140" t="s">
        <v>152</v>
      </c>
      <c r="C47" s="117">
        <v>0</v>
      </c>
      <c r="D47" s="118" t="s">
        <v>14</v>
      </c>
      <c r="E47" s="117">
        <v>0</v>
      </c>
      <c r="F47" s="118" t="s">
        <v>14</v>
      </c>
      <c r="G47" s="185"/>
      <c r="H47" s="186"/>
      <c r="I47" s="117">
        <v>0</v>
      </c>
      <c r="J47" s="118" t="s">
        <v>14</v>
      </c>
      <c r="K47" s="117">
        <v>0</v>
      </c>
      <c r="L47" s="118" t="s">
        <v>14</v>
      </c>
      <c r="M47" s="185"/>
      <c r="N47" s="186"/>
      <c r="O47" s="117">
        <v>0</v>
      </c>
      <c r="P47" s="118" t="s">
        <v>14</v>
      </c>
      <c r="Q47" s="117">
        <v>0</v>
      </c>
      <c r="R47" s="149" t="s">
        <v>14</v>
      </c>
      <c r="S47" s="117">
        <v>0</v>
      </c>
      <c r="T47" s="118" t="s">
        <v>14</v>
      </c>
      <c r="U47" s="117">
        <v>0</v>
      </c>
      <c r="V47" s="118" t="s">
        <v>14</v>
      </c>
      <c r="W47" s="185"/>
      <c r="X47" s="186"/>
      <c r="Y47" s="117">
        <v>0</v>
      </c>
      <c r="Z47" s="118" t="s">
        <v>14</v>
      </c>
      <c r="AA47" s="117">
        <v>0</v>
      </c>
      <c r="AB47" s="118" t="s">
        <v>14</v>
      </c>
      <c r="AC47" s="185"/>
      <c r="AD47" s="186"/>
      <c r="AE47" s="138">
        <v>5</v>
      </c>
      <c r="AF47" s="148" t="s">
        <v>340</v>
      </c>
    </row>
    <row r="48" spans="1:34" x14ac:dyDescent="0.2">
      <c r="A48" s="3" t="s">
        <v>260</v>
      </c>
      <c r="B48" s="140" t="s">
        <v>158</v>
      </c>
      <c r="C48" s="185"/>
      <c r="D48" s="186"/>
      <c r="E48" s="117">
        <v>4</v>
      </c>
      <c r="F48" s="118" t="s">
        <v>84</v>
      </c>
      <c r="G48" s="117">
        <v>4</v>
      </c>
      <c r="H48" s="118" t="s">
        <v>84</v>
      </c>
      <c r="I48" s="185"/>
      <c r="J48" s="186"/>
      <c r="K48" s="117">
        <v>18</v>
      </c>
      <c r="L48" s="118" t="s">
        <v>412</v>
      </c>
      <c r="M48" s="117">
        <v>3</v>
      </c>
      <c r="N48" s="118" t="s">
        <v>236</v>
      </c>
      <c r="O48" s="117">
        <v>0</v>
      </c>
      <c r="P48" s="118" t="s">
        <v>14</v>
      </c>
      <c r="Q48" s="185"/>
      <c r="R48" s="189"/>
      <c r="S48" s="117">
        <v>5</v>
      </c>
      <c r="T48" s="118" t="s">
        <v>648</v>
      </c>
      <c r="U48" s="117">
        <v>7</v>
      </c>
      <c r="V48" s="118" t="s">
        <v>635</v>
      </c>
      <c r="W48" s="117">
        <v>14</v>
      </c>
      <c r="X48" s="118" t="s">
        <v>311</v>
      </c>
      <c r="Y48" s="185"/>
      <c r="Z48" s="186"/>
      <c r="AA48" s="117">
        <v>5</v>
      </c>
      <c r="AB48" s="118" t="s">
        <v>648</v>
      </c>
      <c r="AC48" s="185"/>
      <c r="AD48" s="186"/>
      <c r="AE48" s="138">
        <v>66</v>
      </c>
      <c r="AF48" s="148" t="s">
        <v>84</v>
      </c>
    </row>
    <row r="49" spans="1:32" x14ac:dyDescent="0.2">
      <c r="A49" s="3" t="s">
        <v>260</v>
      </c>
      <c r="B49" s="140" t="s">
        <v>162</v>
      </c>
      <c r="C49" s="185"/>
      <c r="D49" s="186"/>
      <c r="E49" s="117">
        <v>0</v>
      </c>
      <c r="F49" s="118" t="s">
        <v>14</v>
      </c>
      <c r="G49" s="117">
        <v>0</v>
      </c>
      <c r="H49" s="118" t="s">
        <v>14</v>
      </c>
      <c r="I49" s="117">
        <v>0</v>
      </c>
      <c r="J49" s="118" t="s">
        <v>14</v>
      </c>
      <c r="K49" s="117">
        <v>0</v>
      </c>
      <c r="L49" s="118" t="s">
        <v>14</v>
      </c>
      <c r="M49" s="117">
        <v>0</v>
      </c>
      <c r="N49" s="118" t="s">
        <v>14</v>
      </c>
      <c r="O49" s="117">
        <v>0</v>
      </c>
      <c r="P49" s="118" t="s">
        <v>14</v>
      </c>
      <c r="Q49" s="117">
        <v>0</v>
      </c>
      <c r="R49" s="149" t="s">
        <v>14</v>
      </c>
      <c r="S49" s="117">
        <v>0</v>
      </c>
      <c r="T49" s="118" t="s">
        <v>14</v>
      </c>
      <c r="U49" s="117">
        <v>0</v>
      </c>
      <c r="V49" s="118" t="s">
        <v>14</v>
      </c>
      <c r="W49" s="117">
        <v>3</v>
      </c>
      <c r="X49" s="118" t="s">
        <v>558</v>
      </c>
      <c r="Y49" s="117">
        <v>0</v>
      </c>
      <c r="Z49" s="118" t="s">
        <v>14</v>
      </c>
      <c r="AA49" s="117">
        <v>0</v>
      </c>
      <c r="AB49" s="118" t="s">
        <v>14</v>
      </c>
      <c r="AC49" s="185"/>
      <c r="AD49" s="186"/>
      <c r="AE49" s="138">
        <v>4</v>
      </c>
      <c r="AF49" s="148" t="s">
        <v>398</v>
      </c>
    </row>
    <row r="50" spans="1:32" x14ac:dyDescent="0.2">
      <c r="A50" s="3" t="s">
        <v>260</v>
      </c>
      <c r="B50" s="140" t="s">
        <v>166</v>
      </c>
      <c r="C50" s="117">
        <v>0</v>
      </c>
      <c r="D50" s="118" t="s">
        <v>14</v>
      </c>
      <c r="E50" s="185"/>
      <c r="F50" s="186"/>
      <c r="G50" s="185"/>
      <c r="H50" s="186"/>
      <c r="I50" s="185"/>
      <c r="J50" s="186"/>
      <c r="K50" s="117">
        <v>9</v>
      </c>
      <c r="L50" s="118" t="s">
        <v>200</v>
      </c>
      <c r="M50" s="117">
        <v>0</v>
      </c>
      <c r="N50" s="118" t="s">
        <v>14</v>
      </c>
      <c r="O50" s="117">
        <v>0</v>
      </c>
      <c r="P50" s="118" t="s">
        <v>14</v>
      </c>
      <c r="Q50" s="185"/>
      <c r="R50" s="189"/>
      <c r="S50" s="117">
        <v>11</v>
      </c>
      <c r="T50" s="118" t="s">
        <v>291</v>
      </c>
      <c r="U50" s="117">
        <v>0</v>
      </c>
      <c r="V50" s="118" t="s">
        <v>14</v>
      </c>
      <c r="W50" s="117">
        <v>14</v>
      </c>
      <c r="X50" s="118" t="s">
        <v>486</v>
      </c>
      <c r="Y50" s="185"/>
      <c r="Z50" s="186"/>
      <c r="AA50" s="117">
        <v>4</v>
      </c>
      <c r="AB50" s="118" t="s">
        <v>183</v>
      </c>
      <c r="AC50" s="185"/>
      <c r="AD50" s="186"/>
      <c r="AE50" s="138">
        <v>45</v>
      </c>
      <c r="AF50" s="148" t="s">
        <v>327</v>
      </c>
    </row>
    <row r="51" spans="1:32" x14ac:dyDescent="0.2">
      <c r="A51" s="3" t="s">
        <v>260</v>
      </c>
      <c r="B51" s="140" t="s">
        <v>170</v>
      </c>
      <c r="C51" s="117">
        <v>0</v>
      </c>
      <c r="D51" s="118" t="s">
        <v>14</v>
      </c>
      <c r="E51" s="117">
        <v>0</v>
      </c>
      <c r="F51" s="118" t="s">
        <v>14</v>
      </c>
      <c r="G51" s="185"/>
      <c r="H51" s="186"/>
      <c r="I51" s="117">
        <v>0</v>
      </c>
      <c r="J51" s="118" t="s">
        <v>14</v>
      </c>
      <c r="K51" s="117">
        <v>9</v>
      </c>
      <c r="L51" s="118" t="s">
        <v>550</v>
      </c>
      <c r="M51" s="185"/>
      <c r="N51" s="186"/>
      <c r="O51" s="117">
        <v>0</v>
      </c>
      <c r="P51" s="118" t="s">
        <v>14</v>
      </c>
      <c r="Q51" s="117">
        <v>0</v>
      </c>
      <c r="R51" s="149" t="s">
        <v>14</v>
      </c>
      <c r="S51" s="185"/>
      <c r="T51" s="186"/>
      <c r="U51" s="198"/>
      <c r="V51" s="188"/>
      <c r="W51" s="117">
        <v>0</v>
      </c>
      <c r="X51" s="118" t="s">
        <v>14</v>
      </c>
      <c r="Y51" s="117">
        <v>0</v>
      </c>
      <c r="Z51" s="118" t="s">
        <v>14</v>
      </c>
      <c r="AA51" s="185"/>
      <c r="AB51" s="186"/>
      <c r="AC51" s="185"/>
      <c r="AD51" s="186"/>
      <c r="AE51" s="138">
        <v>14</v>
      </c>
      <c r="AF51" s="148" t="s">
        <v>336</v>
      </c>
    </row>
    <row r="52" spans="1:32" x14ac:dyDescent="0.2">
      <c r="A52" s="3" t="s">
        <v>260</v>
      </c>
      <c r="B52" s="140" t="s">
        <v>176</v>
      </c>
      <c r="C52" s="117">
        <v>0</v>
      </c>
      <c r="D52" s="118" t="s">
        <v>14</v>
      </c>
      <c r="E52" s="117">
        <v>0</v>
      </c>
      <c r="F52" s="118" t="s">
        <v>14</v>
      </c>
      <c r="G52" s="185"/>
      <c r="H52" s="186"/>
      <c r="I52" s="117">
        <v>0</v>
      </c>
      <c r="J52" s="118" t="s">
        <v>14</v>
      </c>
      <c r="K52" s="185"/>
      <c r="L52" s="186"/>
      <c r="M52" s="117">
        <v>0</v>
      </c>
      <c r="N52" s="118" t="s">
        <v>14</v>
      </c>
      <c r="O52" s="117">
        <v>0</v>
      </c>
      <c r="P52" s="118" t="s">
        <v>14</v>
      </c>
      <c r="Q52" s="117">
        <v>0</v>
      </c>
      <c r="R52" s="149" t="s">
        <v>14</v>
      </c>
      <c r="S52" s="117">
        <v>0</v>
      </c>
      <c r="T52" s="118" t="s">
        <v>14</v>
      </c>
      <c r="U52" s="117">
        <v>0</v>
      </c>
      <c r="V52" s="118" t="s">
        <v>14</v>
      </c>
      <c r="W52" s="185"/>
      <c r="X52" s="186"/>
      <c r="Y52" s="117">
        <v>0</v>
      </c>
      <c r="Z52" s="118" t="s">
        <v>14</v>
      </c>
      <c r="AA52" s="117">
        <v>0</v>
      </c>
      <c r="AB52" s="118" t="s">
        <v>14</v>
      </c>
      <c r="AC52" s="185"/>
      <c r="AD52" s="186"/>
      <c r="AE52" s="138">
        <v>3</v>
      </c>
      <c r="AF52" s="148" t="s">
        <v>257</v>
      </c>
    </row>
    <row r="53" spans="1:32" x14ac:dyDescent="0.2">
      <c r="A53" s="3" t="s">
        <v>260</v>
      </c>
      <c r="B53" s="140" t="s">
        <v>180</v>
      </c>
      <c r="C53" s="117">
        <v>0</v>
      </c>
      <c r="D53" s="118" t="s">
        <v>14</v>
      </c>
      <c r="E53" s="117">
        <v>0</v>
      </c>
      <c r="F53" s="118" t="s">
        <v>14</v>
      </c>
      <c r="G53" s="117">
        <v>4</v>
      </c>
      <c r="H53" s="118" t="s">
        <v>200</v>
      </c>
      <c r="I53" s="185"/>
      <c r="J53" s="186"/>
      <c r="K53" s="185"/>
      <c r="L53" s="186"/>
      <c r="M53" s="185"/>
      <c r="N53" s="186"/>
      <c r="O53" s="117">
        <v>0</v>
      </c>
      <c r="P53" s="118" t="s">
        <v>14</v>
      </c>
      <c r="Q53" s="117">
        <v>0</v>
      </c>
      <c r="R53" s="149" t="s">
        <v>14</v>
      </c>
      <c r="S53" s="117">
        <v>0</v>
      </c>
      <c r="T53" s="118" t="s">
        <v>14</v>
      </c>
      <c r="U53" s="198"/>
      <c r="V53" s="188"/>
      <c r="W53" s="117">
        <v>10</v>
      </c>
      <c r="X53" s="118" t="s">
        <v>142</v>
      </c>
      <c r="Y53" s="185"/>
      <c r="Z53" s="186"/>
      <c r="AA53" s="117">
        <v>0</v>
      </c>
      <c r="AB53" s="118" t="s">
        <v>14</v>
      </c>
      <c r="AC53" s="185"/>
      <c r="AD53" s="186"/>
      <c r="AE53" s="138">
        <v>20</v>
      </c>
      <c r="AF53" s="148" t="s">
        <v>219</v>
      </c>
    </row>
    <row r="54" spans="1:32" x14ac:dyDescent="0.2">
      <c r="A54" s="3" t="s">
        <v>260</v>
      </c>
      <c r="B54" s="140" t="s">
        <v>185</v>
      </c>
      <c r="C54" s="117">
        <v>0</v>
      </c>
      <c r="D54" s="118" t="s">
        <v>14</v>
      </c>
      <c r="E54" s="117">
        <v>5</v>
      </c>
      <c r="F54" s="118" t="s">
        <v>441</v>
      </c>
      <c r="G54" s="185"/>
      <c r="H54" s="186"/>
      <c r="I54" s="185"/>
      <c r="J54" s="186"/>
      <c r="K54" s="117">
        <v>9</v>
      </c>
      <c r="L54" s="118" t="s">
        <v>434</v>
      </c>
      <c r="M54" s="117">
        <v>3</v>
      </c>
      <c r="N54" s="118" t="s">
        <v>300</v>
      </c>
      <c r="O54" s="117">
        <v>0</v>
      </c>
      <c r="P54" s="118" t="s">
        <v>14</v>
      </c>
      <c r="Q54" s="185"/>
      <c r="R54" s="189"/>
      <c r="S54" s="117">
        <v>14</v>
      </c>
      <c r="T54" s="118" t="s">
        <v>205</v>
      </c>
      <c r="U54" s="117">
        <v>4</v>
      </c>
      <c r="V54" s="118" t="s">
        <v>431</v>
      </c>
      <c r="W54" s="117">
        <v>18</v>
      </c>
      <c r="X54" s="118" t="s">
        <v>362</v>
      </c>
      <c r="Y54" s="117">
        <v>0</v>
      </c>
      <c r="Z54" s="118" t="s">
        <v>14</v>
      </c>
      <c r="AA54" s="117">
        <v>7</v>
      </c>
      <c r="AB54" s="118" t="s">
        <v>634</v>
      </c>
      <c r="AC54" s="185"/>
      <c r="AD54" s="186"/>
      <c r="AE54" s="138">
        <v>64</v>
      </c>
      <c r="AF54" s="148" t="s">
        <v>530</v>
      </c>
    </row>
    <row r="55" spans="1:32" x14ac:dyDescent="0.2">
      <c r="A55" s="3" t="s">
        <v>260</v>
      </c>
      <c r="B55" s="140" t="s">
        <v>190</v>
      </c>
      <c r="C55" s="117">
        <v>0</v>
      </c>
      <c r="D55" s="118" t="s">
        <v>14</v>
      </c>
      <c r="E55" s="117">
        <v>0</v>
      </c>
      <c r="F55" s="118" t="s">
        <v>14</v>
      </c>
      <c r="G55" s="185"/>
      <c r="H55" s="186"/>
      <c r="I55" s="117">
        <v>0</v>
      </c>
      <c r="J55" s="118" t="s">
        <v>14</v>
      </c>
      <c r="K55" s="117">
        <v>9</v>
      </c>
      <c r="L55" s="118" t="s">
        <v>412</v>
      </c>
      <c r="M55" s="185"/>
      <c r="N55" s="186"/>
      <c r="O55" s="117">
        <v>0</v>
      </c>
      <c r="P55" s="118" t="s">
        <v>14</v>
      </c>
      <c r="Q55" s="117">
        <v>0</v>
      </c>
      <c r="R55" s="149" t="s">
        <v>14</v>
      </c>
      <c r="S55" s="117">
        <v>3</v>
      </c>
      <c r="T55" s="118" t="s">
        <v>458</v>
      </c>
      <c r="U55" s="198"/>
      <c r="V55" s="188"/>
      <c r="W55" s="117">
        <v>14</v>
      </c>
      <c r="X55" s="118" t="s">
        <v>513</v>
      </c>
      <c r="Y55" s="117">
        <v>0</v>
      </c>
      <c r="Z55" s="118" t="s">
        <v>14</v>
      </c>
      <c r="AA55" s="185"/>
      <c r="AB55" s="186"/>
      <c r="AC55" s="185"/>
      <c r="AD55" s="186"/>
      <c r="AE55" s="138">
        <v>33</v>
      </c>
      <c r="AF55" s="148" t="s">
        <v>114</v>
      </c>
    </row>
    <row r="56" spans="1:32" x14ac:dyDescent="0.2">
      <c r="A56" s="3" t="s">
        <v>260</v>
      </c>
      <c r="B56" s="140" t="s">
        <v>194</v>
      </c>
      <c r="C56" s="117">
        <v>0</v>
      </c>
      <c r="D56" s="118" t="s">
        <v>14</v>
      </c>
      <c r="E56" s="117">
        <v>0</v>
      </c>
      <c r="F56" s="118" t="s">
        <v>14</v>
      </c>
      <c r="G56" s="185"/>
      <c r="H56" s="186"/>
      <c r="I56" s="117">
        <v>0</v>
      </c>
      <c r="J56" s="118" t="s">
        <v>14</v>
      </c>
      <c r="K56" s="117">
        <v>3</v>
      </c>
      <c r="L56" s="118" t="s">
        <v>350</v>
      </c>
      <c r="M56" s="117">
        <v>0</v>
      </c>
      <c r="N56" s="118" t="s">
        <v>14</v>
      </c>
      <c r="O56" s="117">
        <v>0</v>
      </c>
      <c r="P56" s="118" t="s">
        <v>14</v>
      </c>
      <c r="Q56" s="117">
        <v>0</v>
      </c>
      <c r="R56" s="149" t="s">
        <v>14</v>
      </c>
      <c r="S56" s="117">
        <v>0</v>
      </c>
      <c r="T56" s="118" t="s">
        <v>14</v>
      </c>
      <c r="U56" s="117">
        <v>0</v>
      </c>
      <c r="V56" s="118" t="s">
        <v>14</v>
      </c>
      <c r="W56" s="117">
        <v>5</v>
      </c>
      <c r="X56" s="118" t="s">
        <v>142</v>
      </c>
      <c r="Y56" s="117">
        <v>0</v>
      </c>
      <c r="Z56" s="118" t="s">
        <v>14</v>
      </c>
      <c r="AA56" s="117">
        <v>0</v>
      </c>
      <c r="AB56" s="118" t="s">
        <v>14</v>
      </c>
      <c r="AC56" s="185"/>
      <c r="AD56" s="186"/>
      <c r="AE56" s="138">
        <v>10</v>
      </c>
      <c r="AF56" s="148" t="s">
        <v>509</v>
      </c>
    </row>
    <row r="57" spans="1:32" x14ac:dyDescent="0.2">
      <c r="A57" s="3" t="s">
        <v>260</v>
      </c>
      <c r="B57" s="140" t="s">
        <v>198</v>
      </c>
      <c r="C57" s="185"/>
      <c r="D57" s="186"/>
      <c r="E57" s="117">
        <v>0</v>
      </c>
      <c r="F57" s="118" t="s">
        <v>14</v>
      </c>
      <c r="G57" s="185"/>
      <c r="H57" s="186"/>
      <c r="I57" s="117">
        <v>0</v>
      </c>
      <c r="J57" s="118" t="s">
        <v>14</v>
      </c>
      <c r="K57" s="117">
        <v>9</v>
      </c>
      <c r="L57" s="118" t="s">
        <v>510</v>
      </c>
      <c r="M57" s="185"/>
      <c r="N57" s="186"/>
      <c r="O57" s="117">
        <v>0</v>
      </c>
      <c r="P57" s="118" t="s">
        <v>14</v>
      </c>
      <c r="Q57" s="117">
        <v>0</v>
      </c>
      <c r="R57" s="149" t="s">
        <v>14</v>
      </c>
      <c r="S57" s="117">
        <v>5</v>
      </c>
      <c r="T57" s="118" t="s">
        <v>478</v>
      </c>
      <c r="U57" s="198"/>
      <c r="V57" s="188"/>
      <c r="W57" s="117">
        <v>3</v>
      </c>
      <c r="X57" s="118" t="s">
        <v>541</v>
      </c>
      <c r="Y57" s="185"/>
      <c r="Z57" s="186"/>
      <c r="AA57" s="117">
        <v>0</v>
      </c>
      <c r="AB57" s="118" t="s">
        <v>14</v>
      </c>
      <c r="AC57" s="185"/>
      <c r="AD57" s="186"/>
      <c r="AE57" s="138">
        <v>24</v>
      </c>
      <c r="AF57" s="148" t="s">
        <v>50</v>
      </c>
    </row>
    <row r="58" spans="1:32" x14ac:dyDescent="0.2">
      <c r="A58" s="3" t="s">
        <v>260</v>
      </c>
      <c r="B58" s="140" t="s">
        <v>202</v>
      </c>
      <c r="C58" s="117">
        <v>0</v>
      </c>
      <c r="D58" s="118" t="s">
        <v>14</v>
      </c>
      <c r="E58" s="117">
        <v>0</v>
      </c>
      <c r="F58" s="118" t="s">
        <v>14</v>
      </c>
      <c r="G58" s="117">
        <v>0</v>
      </c>
      <c r="H58" s="118" t="s">
        <v>14</v>
      </c>
      <c r="I58" s="117">
        <v>0</v>
      </c>
      <c r="J58" s="118" t="s">
        <v>14</v>
      </c>
      <c r="K58" s="117">
        <v>4</v>
      </c>
      <c r="L58" s="118" t="s">
        <v>514</v>
      </c>
      <c r="M58" s="117">
        <v>0</v>
      </c>
      <c r="N58" s="118" t="s">
        <v>14</v>
      </c>
      <c r="O58" s="117">
        <v>0</v>
      </c>
      <c r="P58" s="118" t="s">
        <v>14</v>
      </c>
      <c r="Q58" s="117">
        <v>0</v>
      </c>
      <c r="R58" s="149" t="s">
        <v>14</v>
      </c>
      <c r="S58" s="117">
        <v>0</v>
      </c>
      <c r="T58" s="118" t="s">
        <v>14</v>
      </c>
      <c r="U58" s="117">
        <v>0</v>
      </c>
      <c r="V58" s="118" t="s">
        <v>14</v>
      </c>
      <c r="W58" s="117">
        <v>3</v>
      </c>
      <c r="X58" s="118" t="s">
        <v>350</v>
      </c>
      <c r="Y58" s="185"/>
      <c r="Z58" s="186"/>
      <c r="AA58" s="185"/>
      <c r="AB58" s="186"/>
      <c r="AC58" s="185"/>
      <c r="AD58" s="186"/>
      <c r="AE58" s="138">
        <v>10</v>
      </c>
      <c r="AF58" s="148" t="s">
        <v>509</v>
      </c>
    </row>
    <row r="59" spans="1:32" x14ac:dyDescent="0.2">
      <c r="A59" s="3" t="s">
        <v>260</v>
      </c>
      <c r="B59" s="140" t="s">
        <v>208</v>
      </c>
      <c r="C59" s="117">
        <v>0</v>
      </c>
      <c r="D59" s="118" t="s">
        <v>14</v>
      </c>
      <c r="E59" s="117">
        <v>6</v>
      </c>
      <c r="F59" s="118" t="s">
        <v>414</v>
      </c>
      <c r="G59" s="117">
        <v>44</v>
      </c>
      <c r="H59" s="118" t="s">
        <v>25</v>
      </c>
      <c r="I59" s="185"/>
      <c r="J59" s="186"/>
      <c r="K59" s="117">
        <v>10</v>
      </c>
      <c r="L59" s="118" t="s">
        <v>647</v>
      </c>
      <c r="M59" s="185"/>
      <c r="N59" s="186"/>
      <c r="O59" s="185"/>
      <c r="P59" s="186"/>
      <c r="Q59" s="185"/>
      <c r="R59" s="189"/>
      <c r="S59" s="117">
        <v>9</v>
      </c>
      <c r="T59" s="118" t="s">
        <v>585</v>
      </c>
      <c r="U59" s="117">
        <v>9</v>
      </c>
      <c r="V59" s="118" t="s">
        <v>585</v>
      </c>
      <c r="W59" s="117">
        <v>13</v>
      </c>
      <c r="X59" s="118" t="s">
        <v>128</v>
      </c>
      <c r="Y59" s="185"/>
      <c r="Z59" s="186"/>
      <c r="AA59" s="117">
        <v>4</v>
      </c>
      <c r="AB59" s="118" t="s">
        <v>422</v>
      </c>
      <c r="AC59" s="185"/>
      <c r="AD59" s="186"/>
      <c r="AE59" s="138">
        <v>103</v>
      </c>
      <c r="AF59" s="148" t="s">
        <v>276</v>
      </c>
    </row>
    <row r="60" spans="1:32" x14ac:dyDescent="0.2">
      <c r="A60" s="3" t="s">
        <v>260</v>
      </c>
      <c r="B60" s="140" t="s">
        <v>212</v>
      </c>
      <c r="C60" s="185"/>
      <c r="D60" s="186"/>
      <c r="E60" s="185"/>
      <c r="F60" s="186"/>
      <c r="G60" s="117">
        <v>4</v>
      </c>
      <c r="H60" s="118" t="s">
        <v>133</v>
      </c>
      <c r="I60" s="117">
        <v>0</v>
      </c>
      <c r="J60" s="118" t="s">
        <v>14</v>
      </c>
      <c r="K60" s="117">
        <v>11</v>
      </c>
      <c r="L60" s="118" t="s">
        <v>283</v>
      </c>
      <c r="M60" s="185"/>
      <c r="N60" s="186"/>
      <c r="O60" s="117">
        <v>0</v>
      </c>
      <c r="P60" s="118" t="s">
        <v>14</v>
      </c>
      <c r="Q60" s="185"/>
      <c r="R60" s="189"/>
      <c r="S60" s="117">
        <v>7</v>
      </c>
      <c r="T60" s="118" t="s">
        <v>400</v>
      </c>
      <c r="U60" s="117">
        <v>5</v>
      </c>
      <c r="V60" s="118" t="s">
        <v>164</v>
      </c>
      <c r="W60" s="117">
        <v>4</v>
      </c>
      <c r="X60" s="118" t="s">
        <v>133</v>
      </c>
      <c r="Y60" s="117">
        <v>5</v>
      </c>
      <c r="Z60" s="118" t="s">
        <v>164</v>
      </c>
      <c r="AA60" s="185"/>
      <c r="AB60" s="186"/>
      <c r="AC60" s="185"/>
      <c r="AD60" s="186"/>
      <c r="AE60" s="138">
        <v>43</v>
      </c>
      <c r="AF60" s="148" t="s">
        <v>30</v>
      </c>
    </row>
    <row r="61" spans="1:32" x14ac:dyDescent="0.2">
      <c r="A61" s="3" t="s">
        <v>260</v>
      </c>
      <c r="B61" s="140" t="s">
        <v>216</v>
      </c>
      <c r="C61" s="117">
        <v>0</v>
      </c>
      <c r="D61" s="118" t="s">
        <v>14</v>
      </c>
      <c r="E61" s="117">
        <v>0</v>
      </c>
      <c r="F61" s="118" t="s">
        <v>14</v>
      </c>
      <c r="G61" s="117">
        <v>8</v>
      </c>
      <c r="H61" s="118" t="s">
        <v>538</v>
      </c>
      <c r="I61" s="117">
        <v>0</v>
      </c>
      <c r="J61" s="118" t="s">
        <v>14</v>
      </c>
      <c r="K61" s="117">
        <v>0</v>
      </c>
      <c r="L61" s="118" t="s">
        <v>14</v>
      </c>
      <c r="M61" s="117">
        <v>0</v>
      </c>
      <c r="N61" s="118" t="s">
        <v>14</v>
      </c>
      <c r="O61" s="117">
        <v>0</v>
      </c>
      <c r="P61" s="118" t="s">
        <v>14</v>
      </c>
      <c r="Q61" s="117">
        <v>0</v>
      </c>
      <c r="R61" s="149" t="s">
        <v>14</v>
      </c>
      <c r="S61" s="117">
        <v>0</v>
      </c>
      <c r="T61" s="118" t="s">
        <v>14</v>
      </c>
      <c r="U61" s="117">
        <v>0</v>
      </c>
      <c r="V61" s="118" t="s">
        <v>14</v>
      </c>
      <c r="W61" s="185"/>
      <c r="X61" s="186"/>
      <c r="Y61" s="117">
        <v>0</v>
      </c>
      <c r="Z61" s="118" t="s">
        <v>14</v>
      </c>
      <c r="AA61" s="117">
        <v>0</v>
      </c>
      <c r="AB61" s="118" t="s">
        <v>14</v>
      </c>
      <c r="AC61" s="185"/>
      <c r="AD61" s="186"/>
      <c r="AE61" s="138">
        <v>9</v>
      </c>
      <c r="AF61" s="148" t="s">
        <v>554</v>
      </c>
    </row>
    <row r="62" spans="1:32" x14ac:dyDescent="0.2">
      <c r="A62" s="3" t="s">
        <v>260</v>
      </c>
      <c r="B62" s="140" t="s">
        <v>220</v>
      </c>
      <c r="C62" s="117">
        <v>0</v>
      </c>
      <c r="D62" s="118" t="s">
        <v>14</v>
      </c>
      <c r="E62" s="185"/>
      <c r="F62" s="186"/>
      <c r="G62" s="117">
        <v>0</v>
      </c>
      <c r="H62" s="118" t="s">
        <v>14</v>
      </c>
      <c r="I62" s="117">
        <v>0</v>
      </c>
      <c r="J62" s="118" t="s">
        <v>14</v>
      </c>
      <c r="K62" s="117">
        <v>4</v>
      </c>
      <c r="L62" s="118" t="s">
        <v>231</v>
      </c>
      <c r="M62" s="185"/>
      <c r="N62" s="186"/>
      <c r="O62" s="117">
        <v>0</v>
      </c>
      <c r="P62" s="118" t="s">
        <v>14</v>
      </c>
      <c r="Q62" s="117">
        <v>0</v>
      </c>
      <c r="R62" s="149" t="s">
        <v>14</v>
      </c>
      <c r="S62" s="185"/>
      <c r="T62" s="186"/>
      <c r="U62" s="117">
        <v>0</v>
      </c>
      <c r="V62" s="118" t="s">
        <v>14</v>
      </c>
      <c r="W62" s="117">
        <v>8</v>
      </c>
      <c r="X62" s="118" t="s">
        <v>507</v>
      </c>
      <c r="Y62" s="117">
        <v>3</v>
      </c>
      <c r="Z62" s="118" t="s">
        <v>192</v>
      </c>
      <c r="AA62" s="117">
        <v>3</v>
      </c>
      <c r="AB62" s="118" t="s">
        <v>192</v>
      </c>
      <c r="AC62" s="185"/>
      <c r="AD62" s="186"/>
      <c r="AE62" s="138">
        <v>22</v>
      </c>
      <c r="AF62" s="148" t="s">
        <v>232</v>
      </c>
    </row>
    <row r="63" spans="1:32" x14ac:dyDescent="0.2">
      <c r="A63" s="3" t="s">
        <v>260</v>
      </c>
      <c r="B63" s="140" t="s">
        <v>224</v>
      </c>
      <c r="C63" s="117">
        <v>3</v>
      </c>
      <c r="D63" s="118" t="s">
        <v>552</v>
      </c>
      <c r="E63" s="185"/>
      <c r="F63" s="186"/>
      <c r="G63" s="185"/>
      <c r="H63" s="186"/>
      <c r="I63" s="185"/>
      <c r="J63" s="186"/>
      <c r="K63" s="117">
        <v>6</v>
      </c>
      <c r="L63" s="118" t="s">
        <v>206</v>
      </c>
      <c r="M63" s="117">
        <v>0</v>
      </c>
      <c r="N63" s="118" t="s">
        <v>14</v>
      </c>
      <c r="O63" s="117">
        <v>0</v>
      </c>
      <c r="P63" s="118" t="s">
        <v>14</v>
      </c>
      <c r="Q63" s="185"/>
      <c r="R63" s="189"/>
      <c r="S63" s="117">
        <v>3</v>
      </c>
      <c r="T63" s="118" t="s">
        <v>552</v>
      </c>
      <c r="U63" s="185"/>
      <c r="V63" s="186"/>
      <c r="W63" s="117">
        <v>5</v>
      </c>
      <c r="X63" s="118" t="s">
        <v>196</v>
      </c>
      <c r="Y63" s="117">
        <v>5</v>
      </c>
      <c r="Z63" s="118" t="s">
        <v>196</v>
      </c>
      <c r="AA63" s="117">
        <v>3</v>
      </c>
      <c r="AB63" s="118" t="s">
        <v>552</v>
      </c>
      <c r="AC63" s="185"/>
      <c r="AD63" s="186"/>
      <c r="AE63" s="138">
        <v>32</v>
      </c>
      <c r="AF63" s="148" t="s">
        <v>359</v>
      </c>
    </row>
    <row r="64" spans="1:32" x14ac:dyDescent="0.2">
      <c r="A64" s="3" t="s">
        <v>260</v>
      </c>
      <c r="B64" s="140" t="s">
        <v>228</v>
      </c>
      <c r="C64" s="117">
        <v>0</v>
      </c>
      <c r="D64" s="118" t="s">
        <v>14</v>
      </c>
      <c r="E64" s="185"/>
      <c r="F64" s="186"/>
      <c r="G64" s="117">
        <v>0</v>
      </c>
      <c r="H64" s="118" t="s">
        <v>14</v>
      </c>
      <c r="I64" s="185"/>
      <c r="J64" s="186"/>
      <c r="K64" s="117">
        <v>7</v>
      </c>
      <c r="L64" s="118" t="s">
        <v>261</v>
      </c>
      <c r="M64" s="117">
        <v>0</v>
      </c>
      <c r="N64" s="118" t="s">
        <v>14</v>
      </c>
      <c r="O64" s="117">
        <v>0</v>
      </c>
      <c r="P64" s="118" t="s">
        <v>14</v>
      </c>
      <c r="Q64" s="117">
        <v>0</v>
      </c>
      <c r="R64" s="149" t="s">
        <v>14</v>
      </c>
      <c r="S64" s="117">
        <v>0</v>
      </c>
      <c r="T64" s="118" t="s">
        <v>14</v>
      </c>
      <c r="U64" s="117">
        <v>0</v>
      </c>
      <c r="V64" s="118" t="s">
        <v>14</v>
      </c>
      <c r="W64" s="117">
        <v>11</v>
      </c>
      <c r="X64" s="118" t="s">
        <v>41</v>
      </c>
      <c r="Y64" s="185"/>
      <c r="Z64" s="186"/>
      <c r="AA64" s="185"/>
      <c r="AB64" s="186"/>
      <c r="AC64" s="185"/>
      <c r="AD64" s="186"/>
      <c r="AE64" s="138">
        <v>25</v>
      </c>
      <c r="AF64" s="148" t="s">
        <v>427</v>
      </c>
    </row>
    <row r="65" spans="1:34" x14ac:dyDescent="0.2">
      <c r="A65" s="3" t="s">
        <v>260</v>
      </c>
      <c r="B65" s="140" t="s">
        <v>233</v>
      </c>
      <c r="C65" s="185"/>
      <c r="D65" s="186"/>
      <c r="E65" s="185"/>
      <c r="F65" s="186"/>
      <c r="G65" s="117">
        <v>7</v>
      </c>
      <c r="H65" s="118" t="s">
        <v>178</v>
      </c>
      <c r="I65" s="117">
        <v>0</v>
      </c>
      <c r="J65" s="118" t="s">
        <v>14</v>
      </c>
      <c r="K65" s="117">
        <v>9</v>
      </c>
      <c r="L65" s="118" t="s">
        <v>419</v>
      </c>
      <c r="M65" s="117">
        <v>3</v>
      </c>
      <c r="N65" s="118" t="s">
        <v>80</v>
      </c>
      <c r="O65" s="117">
        <v>0</v>
      </c>
      <c r="P65" s="118" t="s">
        <v>14</v>
      </c>
      <c r="Q65" s="117">
        <v>0</v>
      </c>
      <c r="R65" s="149" t="s">
        <v>14</v>
      </c>
      <c r="S65" s="117">
        <v>4</v>
      </c>
      <c r="T65" s="118" t="s">
        <v>299</v>
      </c>
      <c r="U65" s="198"/>
      <c r="V65" s="188"/>
      <c r="W65" s="117">
        <v>5</v>
      </c>
      <c r="X65" s="118" t="s">
        <v>502</v>
      </c>
      <c r="Y65" s="117">
        <v>5</v>
      </c>
      <c r="Z65" s="118" t="s">
        <v>502</v>
      </c>
      <c r="AA65" s="185"/>
      <c r="AB65" s="186"/>
      <c r="AC65" s="185"/>
      <c r="AD65" s="186"/>
      <c r="AE65" s="138">
        <v>38</v>
      </c>
      <c r="AF65" s="148" t="s">
        <v>34</v>
      </c>
    </row>
    <row r="66" spans="1:34" x14ac:dyDescent="0.2">
      <c r="A66" s="3" t="s">
        <v>260</v>
      </c>
      <c r="B66" s="140" t="s">
        <v>237</v>
      </c>
      <c r="C66" s="117">
        <v>0</v>
      </c>
      <c r="D66" s="118" t="s">
        <v>14</v>
      </c>
      <c r="E66" s="185"/>
      <c r="F66" s="186"/>
      <c r="G66" s="185"/>
      <c r="H66" s="186"/>
      <c r="I66" s="117">
        <v>3</v>
      </c>
      <c r="J66" s="118" t="s">
        <v>317</v>
      </c>
      <c r="K66" s="117">
        <v>17</v>
      </c>
      <c r="L66" s="118" t="s">
        <v>654</v>
      </c>
      <c r="M66" s="117">
        <v>6</v>
      </c>
      <c r="N66" s="118" t="s">
        <v>156</v>
      </c>
      <c r="O66" s="117">
        <v>0</v>
      </c>
      <c r="P66" s="118" t="s">
        <v>14</v>
      </c>
      <c r="Q66" s="117">
        <v>0</v>
      </c>
      <c r="R66" s="149" t="s">
        <v>14</v>
      </c>
      <c r="S66" s="117">
        <v>8</v>
      </c>
      <c r="T66" s="118" t="s">
        <v>588</v>
      </c>
      <c r="U66" s="198"/>
      <c r="V66" s="188"/>
      <c r="W66" s="117">
        <v>9</v>
      </c>
      <c r="X66" s="118" t="s">
        <v>437</v>
      </c>
      <c r="Y66" s="185"/>
      <c r="Z66" s="186"/>
      <c r="AA66" s="185"/>
      <c r="AB66" s="186"/>
      <c r="AC66" s="185"/>
      <c r="AD66" s="186"/>
      <c r="AE66" s="138">
        <v>50</v>
      </c>
      <c r="AF66" s="148" t="s">
        <v>193</v>
      </c>
    </row>
    <row r="67" spans="1:34" x14ac:dyDescent="0.2">
      <c r="A67" s="3" t="s">
        <v>260</v>
      </c>
      <c r="B67" s="140" t="s">
        <v>242</v>
      </c>
      <c r="C67" s="117">
        <v>0</v>
      </c>
      <c r="D67" s="118" t="s">
        <v>14</v>
      </c>
      <c r="E67" s="117">
        <v>0</v>
      </c>
      <c r="F67" s="118" t="s">
        <v>14</v>
      </c>
      <c r="G67" s="117">
        <v>12</v>
      </c>
      <c r="H67" s="118" t="s">
        <v>223</v>
      </c>
      <c r="I67" s="117">
        <v>3</v>
      </c>
      <c r="J67" s="118" t="s">
        <v>184</v>
      </c>
      <c r="K67" s="117">
        <v>10</v>
      </c>
      <c r="L67" s="118" t="s">
        <v>374</v>
      </c>
      <c r="M67" s="185"/>
      <c r="N67" s="186"/>
      <c r="O67" s="117">
        <v>0</v>
      </c>
      <c r="P67" s="118" t="s">
        <v>14</v>
      </c>
      <c r="Q67" s="117">
        <v>4</v>
      </c>
      <c r="R67" s="149" t="s">
        <v>461</v>
      </c>
      <c r="S67" s="117">
        <v>3</v>
      </c>
      <c r="T67" s="118" t="s">
        <v>184</v>
      </c>
      <c r="U67" s="117">
        <v>3</v>
      </c>
      <c r="V67" s="118" t="s">
        <v>184</v>
      </c>
      <c r="W67" s="117">
        <v>17</v>
      </c>
      <c r="X67" s="118" t="s">
        <v>163</v>
      </c>
      <c r="Y67" s="185"/>
      <c r="Z67" s="186"/>
      <c r="AA67" s="117">
        <v>6</v>
      </c>
      <c r="AB67" s="118" t="s">
        <v>79</v>
      </c>
      <c r="AC67" s="185"/>
      <c r="AD67" s="186"/>
      <c r="AE67" s="138">
        <v>61</v>
      </c>
      <c r="AF67" s="148" t="s">
        <v>270</v>
      </c>
    </row>
    <row r="68" spans="1:34" x14ac:dyDescent="0.2">
      <c r="A68" s="3" t="s">
        <v>260</v>
      </c>
      <c r="B68" s="140" t="s">
        <v>245</v>
      </c>
      <c r="C68" s="117">
        <v>0</v>
      </c>
      <c r="D68" s="118" t="s">
        <v>14</v>
      </c>
      <c r="E68" s="117">
        <v>0</v>
      </c>
      <c r="F68" s="118" t="s">
        <v>14</v>
      </c>
      <c r="G68" s="117">
        <v>0</v>
      </c>
      <c r="H68" s="118" t="s">
        <v>14</v>
      </c>
      <c r="I68" s="185"/>
      <c r="J68" s="186"/>
      <c r="K68" s="185"/>
      <c r="L68" s="186"/>
      <c r="M68" s="117">
        <v>0</v>
      </c>
      <c r="N68" s="118" t="s">
        <v>14</v>
      </c>
      <c r="O68" s="117">
        <v>0</v>
      </c>
      <c r="P68" s="118" t="s">
        <v>14</v>
      </c>
      <c r="Q68" s="185"/>
      <c r="R68" s="189"/>
      <c r="S68" s="117">
        <v>6</v>
      </c>
      <c r="T68" s="118" t="s">
        <v>373</v>
      </c>
      <c r="U68" s="198"/>
      <c r="V68" s="188"/>
      <c r="W68" s="117">
        <v>7</v>
      </c>
      <c r="X68" s="118" t="s">
        <v>256</v>
      </c>
      <c r="Y68" s="117">
        <v>0</v>
      </c>
      <c r="Z68" s="118" t="s">
        <v>14</v>
      </c>
      <c r="AA68" s="117">
        <v>0</v>
      </c>
      <c r="AB68" s="118" t="s">
        <v>14</v>
      </c>
      <c r="AC68" s="185"/>
      <c r="AD68" s="186"/>
      <c r="AE68" s="138">
        <v>17</v>
      </c>
      <c r="AF68" s="148" t="s">
        <v>207</v>
      </c>
    </row>
    <row r="69" spans="1:34" x14ac:dyDescent="0.2">
      <c r="A69" s="3" t="s">
        <v>260</v>
      </c>
      <c r="B69" s="140" t="s">
        <v>250</v>
      </c>
      <c r="C69" s="117">
        <v>0</v>
      </c>
      <c r="D69" s="118" t="s">
        <v>14</v>
      </c>
      <c r="E69" s="117">
        <v>0</v>
      </c>
      <c r="F69" s="118" t="s">
        <v>14</v>
      </c>
      <c r="G69" s="117">
        <v>0</v>
      </c>
      <c r="H69" s="118" t="s">
        <v>14</v>
      </c>
      <c r="I69" s="117">
        <v>0</v>
      </c>
      <c r="J69" s="118" t="s">
        <v>14</v>
      </c>
      <c r="K69" s="117">
        <v>0</v>
      </c>
      <c r="L69" s="118" t="s">
        <v>14</v>
      </c>
      <c r="M69" s="117">
        <v>0</v>
      </c>
      <c r="N69" s="118" t="s">
        <v>14</v>
      </c>
      <c r="O69" s="117">
        <v>0</v>
      </c>
      <c r="P69" s="118" t="s">
        <v>14</v>
      </c>
      <c r="Q69" s="117">
        <v>0</v>
      </c>
      <c r="R69" s="149" t="s">
        <v>14</v>
      </c>
      <c r="S69" s="117">
        <v>0</v>
      </c>
      <c r="T69" s="118" t="s">
        <v>14</v>
      </c>
      <c r="U69" s="117">
        <v>0</v>
      </c>
      <c r="V69" s="118" t="s">
        <v>14</v>
      </c>
      <c r="W69" s="117">
        <v>0</v>
      </c>
      <c r="X69" s="118" t="s">
        <v>14</v>
      </c>
      <c r="Y69" s="117">
        <v>0</v>
      </c>
      <c r="Z69" s="118" t="s">
        <v>14</v>
      </c>
      <c r="AA69" s="117">
        <v>0</v>
      </c>
      <c r="AB69" s="118" t="s">
        <v>14</v>
      </c>
      <c r="AC69" s="185"/>
      <c r="AD69" s="186"/>
      <c r="AE69" s="138">
        <v>0</v>
      </c>
      <c r="AF69" s="164">
        <v>0</v>
      </c>
    </row>
    <row r="70" spans="1:34" x14ac:dyDescent="0.2">
      <c r="A70" s="3" t="s">
        <v>260</v>
      </c>
      <c r="B70" s="140" t="s">
        <v>254</v>
      </c>
      <c r="C70" s="117">
        <v>0</v>
      </c>
      <c r="D70" s="118" t="s">
        <v>14</v>
      </c>
      <c r="E70" s="117">
        <v>0</v>
      </c>
      <c r="F70" s="118" t="s">
        <v>14</v>
      </c>
      <c r="G70" s="117">
        <v>0</v>
      </c>
      <c r="H70" s="118" t="s">
        <v>14</v>
      </c>
      <c r="I70" s="185"/>
      <c r="J70" s="186"/>
      <c r="K70" s="117">
        <v>0</v>
      </c>
      <c r="L70" s="118" t="s">
        <v>14</v>
      </c>
      <c r="M70" s="117">
        <v>0</v>
      </c>
      <c r="N70" s="118" t="s">
        <v>14</v>
      </c>
      <c r="O70" s="117">
        <v>0</v>
      </c>
      <c r="P70" s="118" t="s">
        <v>14</v>
      </c>
      <c r="Q70" s="117">
        <v>0</v>
      </c>
      <c r="R70" s="149" t="s">
        <v>14</v>
      </c>
      <c r="S70" s="117">
        <v>0</v>
      </c>
      <c r="T70" s="118" t="s">
        <v>14</v>
      </c>
      <c r="U70" s="117">
        <v>0</v>
      </c>
      <c r="V70" s="118" t="s">
        <v>14</v>
      </c>
      <c r="W70" s="117">
        <v>3</v>
      </c>
      <c r="X70" s="118" t="s">
        <v>558</v>
      </c>
      <c r="Y70" s="117">
        <v>0</v>
      </c>
      <c r="Z70" s="118" t="s">
        <v>14</v>
      </c>
      <c r="AA70" s="117">
        <v>0</v>
      </c>
      <c r="AB70" s="118" t="s">
        <v>14</v>
      </c>
      <c r="AC70" s="185"/>
      <c r="AD70" s="186"/>
      <c r="AE70" s="138">
        <v>4</v>
      </c>
      <c r="AF70" s="148" t="s">
        <v>398</v>
      </c>
    </row>
    <row r="71" spans="1:34" x14ac:dyDescent="0.2">
      <c r="A71" s="3" t="s">
        <v>260</v>
      </c>
      <c r="B71" s="140" t="s">
        <v>9</v>
      </c>
      <c r="C71" s="117">
        <v>12</v>
      </c>
      <c r="D71" s="118" t="s">
        <v>395</v>
      </c>
      <c r="E71" s="117">
        <v>31</v>
      </c>
      <c r="F71" s="118" t="s">
        <v>38</v>
      </c>
      <c r="G71" s="117">
        <v>168</v>
      </c>
      <c r="H71" s="118" t="s">
        <v>196</v>
      </c>
      <c r="I71" s="117">
        <v>21</v>
      </c>
      <c r="J71" s="118" t="s">
        <v>219</v>
      </c>
      <c r="K71" s="117">
        <v>222</v>
      </c>
      <c r="L71" s="118" t="s">
        <v>768</v>
      </c>
      <c r="M71" s="117">
        <v>48</v>
      </c>
      <c r="N71" s="118" t="s">
        <v>442</v>
      </c>
      <c r="O71" s="117">
        <v>4</v>
      </c>
      <c r="P71" s="118" t="s">
        <v>398</v>
      </c>
      <c r="Q71" s="117">
        <v>18</v>
      </c>
      <c r="R71" s="149" t="s">
        <v>457</v>
      </c>
      <c r="S71" s="117">
        <v>128</v>
      </c>
      <c r="T71" s="118" t="s">
        <v>297</v>
      </c>
      <c r="U71" s="117">
        <v>68</v>
      </c>
      <c r="V71" s="118" t="s">
        <v>431</v>
      </c>
      <c r="W71" s="117">
        <v>243</v>
      </c>
      <c r="X71" s="118" t="s">
        <v>316</v>
      </c>
      <c r="Y71" s="117">
        <v>48</v>
      </c>
      <c r="Z71" s="118" t="s">
        <v>442</v>
      </c>
      <c r="AA71" s="117">
        <v>68</v>
      </c>
      <c r="AB71" s="118" t="s">
        <v>431</v>
      </c>
      <c r="AC71" s="117">
        <v>1</v>
      </c>
      <c r="AD71" s="118" t="s">
        <v>452</v>
      </c>
      <c r="AE71" s="117">
        <v>1080</v>
      </c>
      <c r="AF71" s="118" t="s">
        <v>203</v>
      </c>
    </row>
    <row r="72" spans="1:34" x14ac:dyDescent="0.2">
      <c r="A72" s="3" t="s">
        <v>343</v>
      </c>
      <c r="B72" s="140" t="s">
        <v>109</v>
      </c>
      <c r="C72" s="117">
        <v>0</v>
      </c>
      <c r="D72" s="118" t="s">
        <v>14</v>
      </c>
      <c r="E72" s="185"/>
      <c r="F72" s="186"/>
      <c r="G72" s="185"/>
      <c r="H72" s="186"/>
      <c r="I72" s="185"/>
      <c r="J72" s="186"/>
      <c r="K72" s="117">
        <v>9</v>
      </c>
      <c r="L72" s="118" t="s">
        <v>412</v>
      </c>
      <c r="M72" s="117">
        <v>3</v>
      </c>
      <c r="N72" s="118" t="s">
        <v>458</v>
      </c>
      <c r="O72" s="117">
        <v>0</v>
      </c>
      <c r="P72" s="118" t="s">
        <v>14</v>
      </c>
      <c r="Q72" s="117">
        <v>0</v>
      </c>
      <c r="R72" s="149" t="s">
        <v>14</v>
      </c>
      <c r="S72" s="117">
        <v>4</v>
      </c>
      <c r="T72" s="149" t="s">
        <v>244</v>
      </c>
      <c r="U72" s="198"/>
      <c r="V72" s="199"/>
      <c r="W72" s="117">
        <v>10</v>
      </c>
      <c r="X72" s="118" t="s">
        <v>310</v>
      </c>
      <c r="Y72" s="198"/>
      <c r="Z72" s="199"/>
      <c r="AA72" s="198"/>
      <c r="AB72" s="199"/>
      <c r="AC72" s="117">
        <v>0</v>
      </c>
      <c r="AD72" s="118" t="s">
        <v>14</v>
      </c>
      <c r="AE72" s="138">
        <v>33</v>
      </c>
      <c r="AF72" s="148" t="s">
        <v>34</v>
      </c>
      <c r="AH72" s="202"/>
    </row>
    <row r="73" spans="1:34" x14ac:dyDescent="0.2">
      <c r="A73" s="3" t="s">
        <v>343</v>
      </c>
      <c r="B73" s="140" t="s">
        <v>115</v>
      </c>
      <c r="C73" s="117">
        <v>0</v>
      </c>
      <c r="D73" s="118" t="s">
        <v>14</v>
      </c>
      <c r="E73" s="117">
        <v>0</v>
      </c>
      <c r="F73" s="118" t="s">
        <v>14</v>
      </c>
      <c r="G73" s="117">
        <v>0</v>
      </c>
      <c r="H73" s="118" t="s">
        <v>14</v>
      </c>
      <c r="I73" s="117">
        <v>0</v>
      </c>
      <c r="J73" s="118" t="s">
        <v>14</v>
      </c>
      <c r="K73" s="185"/>
      <c r="L73" s="186"/>
      <c r="M73" s="117">
        <v>0</v>
      </c>
      <c r="N73" s="118" t="s">
        <v>14</v>
      </c>
      <c r="O73" s="117">
        <v>0</v>
      </c>
      <c r="P73" s="118" t="s">
        <v>14</v>
      </c>
      <c r="Q73" s="117">
        <v>0</v>
      </c>
      <c r="R73" s="149" t="s">
        <v>14</v>
      </c>
      <c r="S73" s="117">
        <v>0</v>
      </c>
      <c r="T73" s="149" t="s">
        <v>14</v>
      </c>
      <c r="U73" s="117">
        <v>0</v>
      </c>
      <c r="V73" s="118" t="s">
        <v>14</v>
      </c>
      <c r="W73" s="198"/>
      <c r="X73" s="199"/>
      <c r="Y73" s="198"/>
      <c r="Z73" s="199"/>
      <c r="AA73" s="117">
        <v>0</v>
      </c>
      <c r="AB73" s="118" t="s">
        <v>14</v>
      </c>
      <c r="AC73" s="117">
        <v>0</v>
      </c>
      <c r="AD73" s="118" t="s">
        <v>14</v>
      </c>
      <c r="AE73" s="138">
        <v>4</v>
      </c>
      <c r="AF73" s="148" t="s">
        <v>398</v>
      </c>
    </row>
    <row r="74" spans="1:34" x14ac:dyDescent="0.2">
      <c r="A74" s="3" t="s">
        <v>343</v>
      </c>
      <c r="B74" s="140" t="s">
        <v>120</v>
      </c>
      <c r="C74" s="117">
        <v>4</v>
      </c>
      <c r="D74" s="118" t="s">
        <v>236</v>
      </c>
      <c r="E74" s="117">
        <v>3</v>
      </c>
      <c r="F74" s="118" t="s">
        <v>425</v>
      </c>
      <c r="G74" s="117">
        <v>0</v>
      </c>
      <c r="H74" s="118" t="s">
        <v>14</v>
      </c>
      <c r="I74" s="117">
        <v>0</v>
      </c>
      <c r="J74" s="118" t="s">
        <v>14</v>
      </c>
      <c r="K74" s="117">
        <v>16</v>
      </c>
      <c r="L74" s="118" t="s">
        <v>231</v>
      </c>
      <c r="M74" s="117">
        <v>7</v>
      </c>
      <c r="N74" s="118" t="s">
        <v>363</v>
      </c>
      <c r="O74" s="117">
        <v>0</v>
      </c>
      <c r="P74" s="118" t="s">
        <v>14</v>
      </c>
      <c r="Q74" s="198"/>
      <c r="R74" s="188"/>
      <c r="S74" s="117">
        <v>14</v>
      </c>
      <c r="T74" s="149" t="s">
        <v>474</v>
      </c>
      <c r="U74" s="117">
        <v>5</v>
      </c>
      <c r="V74" s="118" t="s">
        <v>633</v>
      </c>
      <c r="W74" s="117">
        <v>20</v>
      </c>
      <c r="X74" s="118" t="s">
        <v>269</v>
      </c>
      <c r="Y74" s="117">
        <v>9</v>
      </c>
      <c r="Z74" s="118" t="s">
        <v>129</v>
      </c>
      <c r="AA74" s="117">
        <v>9</v>
      </c>
      <c r="AB74" s="118" t="s">
        <v>129</v>
      </c>
      <c r="AC74" s="117">
        <v>0</v>
      </c>
      <c r="AD74" s="118" t="s">
        <v>14</v>
      </c>
      <c r="AE74" s="138">
        <v>88</v>
      </c>
      <c r="AF74" s="148" t="s">
        <v>552</v>
      </c>
    </row>
    <row r="75" spans="1:34" x14ac:dyDescent="0.2">
      <c r="A75" s="3" t="s">
        <v>343</v>
      </c>
      <c r="B75" s="140" t="s">
        <v>125</v>
      </c>
      <c r="C75" s="117">
        <v>0</v>
      </c>
      <c r="D75" s="118" t="s">
        <v>14</v>
      </c>
      <c r="E75" s="185"/>
      <c r="F75" s="186"/>
      <c r="G75" s="117">
        <v>0</v>
      </c>
      <c r="H75" s="118" t="s">
        <v>14</v>
      </c>
      <c r="I75" s="117">
        <v>0</v>
      </c>
      <c r="J75" s="118" t="s">
        <v>14</v>
      </c>
      <c r="K75" s="117">
        <v>3</v>
      </c>
      <c r="L75" s="118" t="s">
        <v>458</v>
      </c>
      <c r="M75" s="185"/>
      <c r="N75" s="186"/>
      <c r="O75" s="117">
        <v>0</v>
      </c>
      <c r="P75" s="118" t="s">
        <v>14</v>
      </c>
      <c r="Q75" s="117">
        <v>3</v>
      </c>
      <c r="R75" s="149" t="s">
        <v>458</v>
      </c>
      <c r="S75" s="198"/>
      <c r="T75" s="188"/>
      <c r="U75" s="117">
        <v>0</v>
      </c>
      <c r="V75" s="118" t="s">
        <v>14</v>
      </c>
      <c r="W75" s="117">
        <v>17</v>
      </c>
      <c r="X75" s="118" t="s">
        <v>60</v>
      </c>
      <c r="Y75" s="117">
        <v>0</v>
      </c>
      <c r="Z75" s="118" t="s">
        <v>14</v>
      </c>
      <c r="AA75" s="117">
        <v>5</v>
      </c>
      <c r="AB75" s="118" t="s">
        <v>424</v>
      </c>
      <c r="AC75" s="117">
        <v>0</v>
      </c>
      <c r="AD75" s="118" t="s">
        <v>14</v>
      </c>
      <c r="AE75" s="138">
        <v>33</v>
      </c>
      <c r="AF75" s="148" t="s">
        <v>34</v>
      </c>
    </row>
    <row r="76" spans="1:34" x14ac:dyDescent="0.2">
      <c r="A76" s="3" t="s">
        <v>343</v>
      </c>
      <c r="B76" s="140" t="s">
        <v>131</v>
      </c>
      <c r="C76" s="117">
        <v>0</v>
      </c>
      <c r="D76" s="118" t="s">
        <v>14</v>
      </c>
      <c r="E76" s="117">
        <v>0</v>
      </c>
      <c r="F76" s="118" t="s">
        <v>14</v>
      </c>
      <c r="G76" s="117">
        <v>0</v>
      </c>
      <c r="H76" s="118" t="s">
        <v>14</v>
      </c>
      <c r="I76" s="117">
        <v>0</v>
      </c>
      <c r="J76" s="118" t="s">
        <v>14</v>
      </c>
      <c r="K76" s="117">
        <v>0</v>
      </c>
      <c r="L76" s="118" t="s">
        <v>14</v>
      </c>
      <c r="M76" s="117">
        <v>0</v>
      </c>
      <c r="N76" s="118" t="s">
        <v>14</v>
      </c>
      <c r="O76" s="117">
        <v>0</v>
      </c>
      <c r="P76" s="118" t="s">
        <v>14</v>
      </c>
      <c r="Q76" s="117">
        <v>0</v>
      </c>
      <c r="R76" s="149" t="s">
        <v>14</v>
      </c>
      <c r="S76" s="117">
        <v>0</v>
      </c>
      <c r="T76" s="149" t="s">
        <v>14</v>
      </c>
      <c r="U76" s="117">
        <v>0</v>
      </c>
      <c r="V76" s="118" t="s">
        <v>14</v>
      </c>
      <c r="W76" s="117">
        <v>0</v>
      </c>
      <c r="X76" s="118" t="s">
        <v>14</v>
      </c>
      <c r="Y76" s="117">
        <v>0</v>
      </c>
      <c r="Z76" s="118" t="s">
        <v>14</v>
      </c>
      <c r="AA76" s="117">
        <v>0</v>
      </c>
      <c r="AB76" s="118" t="s">
        <v>14</v>
      </c>
      <c r="AC76" s="117">
        <v>0</v>
      </c>
      <c r="AD76" s="118" t="s">
        <v>14</v>
      </c>
      <c r="AE76" s="138">
        <v>0</v>
      </c>
      <c r="AF76" s="164">
        <v>0</v>
      </c>
    </row>
    <row r="77" spans="1:34" x14ac:dyDescent="0.2">
      <c r="A77" s="3" t="s">
        <v>343</v>
      </c>
      <c r="B77" s="140" t="s">
        <v>136</v>
      </c>
      <c r="C77" s="117">
        <v>0</v>
      </c>
      <c r="D77" s="118" t="s">
        <v>14</v>
      </c>
      <c r="E77" s="185"/>
      <c r="F77" s="186"/>
      <c r="G77" s="117">
        <v>8</v>
      </c>
      <c r="H77" s="118" t="s">
        <v>319</v>
      </c>
      <c r="I77" s="117">
        <v>0</v>
      </c>
      <c r="J77" s="118" t="s">
        <v>14</v>
      </c>
      <c r="K77" s="117">
        <v>13</v>
      </c>
      <c r="L77" s="118" t="s">
        <v>70</v>
      </c>
      <c r="M77" s="117">
        <v>0</v>
      </c>
      <c r="N77" s="118" t="s">
        <v>14</v>
      </c>
      <c r="O77" s="117">
        <v>0</v>
      </c>
      <c r="P77" s="118" t="s">
        <v>14</v>
      </c>
      <c r="Q77" s="117">
        <v>0</v>
      </c>
      <c r="R77" s="149" t="s">
        <v>14</v>
      </c>
      <c r="S77" s="117">
        <v>0</v>
      </c>
      <c r="T77" s="149" t="s">
        <v>14</v>
      </c>
      <c r="U77" s="117">
        <v>0</v>
      </c>
      <c r="V77" s="118" t="s">
        <v>14</v>
      </c>
      <c r="W77" s="117">
        <v>3</v>
      </c>
      <c r="X77" s="118" t="s">
        <v>630</v>
      </c>
      <c r="Y77" s="117">
        <v>4</v>
      </c>
      <c r="Z77" s="118" t="s">
        <v>320</v>
      </c>
      <c r="AA77" s="198"/>
      <c r="AB77" s="199"/>
      <c r="AC77" s="117">
        <v>0</v>
      </c>
      <c r="AD77" s="118" t="s">
        <v>14</v>
      </c>
      <c r="AE77" s="138">
        <v>30</v>
      </c>
      <c r="AF77" s="148" t="s">
        <v>65</v>
      </c>
    </row>
    <row r="78" spans="1:34" x14ac:dyDescent="0.2">
      <c r="A78" s="3" t="s">
        <v>343</v>
      </c>
      <c r="B78" s="140" t="s">
        <v>143</v>
      </c>
      <c r="C78" s="117">
        <v>0</v>
      </c>
      <c r="D78" s="118" t="s">
        <v>14</v>
      </c>
      <c r="E78" s="185"/>
      <c r="F78" s="186"/>
      <c r="G78" s="117">
        <v>4</v>
      </c>
      <c r="H78" s="118" t="s">
        <v>273</v>
      </c>
      <c r="I78" s="185"/>
      <c r="J78" s="186"/>
      <c r="K78" s="117">
        <v>8</v>
      </c>
      <c r="L78" s="118" t="s">
        <v>351</v>
      </c>
      <c r="M78" s="185"/>
      <c r="N78" s="186"/>
      <c r="O78" s="117">
        <v>0</v>
      </c>
      <c r="P78" s="118" t="s">
        <v>14</v>
      </c>
      <c r="Q78" s="117">
        <v>0</v>
      </c>
      <c r="R78" s="149" t="s">
        <v>14</v>
      </c>
      <c r="S78" s="117">
        <v>8</v>
      </c>
      <c r="T78" s="149" t="s">
        <v>351</v>
      </c>
      <c r="U78" s="198"/>
      <c r="V78" s="199"/>
      <c r="W78" s="198"/>
      <c r="X78" s="199"/>
      <c r="Y78" s="198"/>
      <c r="Z78" s="199"/>
      <c r="AA78" s="117">
        <v>3</v>
      </c>
      <c r="AB78" s="118" t="s">
        <v>575</v>
      </c>
      <c r="AC78" s="198"/>
      <c r="AD78" s="188"/>
      <c r="AE78" s="138">
        <v>35</v>
      </c>
      <c r="AF78" s="148" t="s">
        <v>175</v>
      </c>
    </row>
    <row r="79" spans="1:34" x14ac:dyDescent="0.2">
      <c r="A79" s="3" t="s">
        <v>343</v>
      </c>
      <c r="B79" s="140" t="s">
        <v>147</v>
      </c>
      <c r="C79" s="117">
        <v>0</v>
      </c>
      <c r="D79" s="118" t="s">
        <v>14</v>
      </c>
      <c r="E79" s="185"/>
      <c r="F79" s="186"/>
      <c r="G79" s="117">
        <v>5</v>
      </c>
      <c r="H79" s="118" t="s">
        <v>635</v>
      </c>
      <c r="I79" s="185"/>
      <c r="J79" s="186"/>
      <c r="K79" s="117">
        <v>13</v>
      </c>
      <c r="L79" s="118" t="s">
        <v>117</v>
      </c>
      <c r="M79" s="185"/>
      <c r="N79" s="186"/>
      <c r="O79" s="117">
        <v>0</v>
      </c>
      <c r="P79" s="118" t="s">
        <v>14</v>
      </c>
      <c r="Q79" s="198"/>
      <c r="R79" s="188"/>
      <c r="S79" s="198"/>
      <c r="T79" s="188"/>
      <c r="U79" s="117">
        <v>6</v>
      </c>
      <c r="V79" s="118" t="s">
        <v>315</v>
      </c>
      <c r="W79" s="117">
        <v>13</v>
      </c>
      <c r="X79" s="118" t="s">
        <v>117</v>
      </c>
      <c r="Y79" s="117">
        <v>3</v>
      </c>
      <c r="Z79" s="118" t="s">
        <v>382</v>
      </c>
      <c r="AA79" s="117">
        <v>0</v>
      </c>
      <c r="AB79" s="118" t="s">
        <v>14</v>
      </c>
      <c r="AC79" s="117">
        <v>0</v>
      </c>
      <c r="AD79" s="118" t="s">
        <v>14</v>
      </c>
      <c r="AE79" s="138">
        <v>47</v>
      </c>
      <c r="AF79" s="148" t="s">
        <v>472</v>
      </c>
    </row>
    <row r="80" spans="1:34" x14ac:dyDescent="0.2">
      <c r="A80" s="3" t="s">
        <v>343</v>
      </c>
      <c r="B80" s="140" t="s">
        <v>152</v>
      </c>
      <c r="C80" s="117">
        <v>0</v>
      </c>
      <c r="D80" s="118" t="s">
        <v>14</v>
      </c>
      <c r="E80" s="117">
        <v>0</v>
      </c>
      <c r="F80" s="118" t="s">
        <v>14</v>
      </c>
      <c r="G80" s="185"/>
      <c r="H80" s="186"/>
      <c r="I80" s="185"/>
      <c r="J80" s="186"/>
      <c r="K80" s="117">
        <v>0</v>
      </c>
      <c r="L80" s="118" t="s">
        <v>14</v>
      </c>
      <c r="M80" s="185"/>
      <c r="N80" s="186"/>
      <c r="O80" s="117">
        <v>0</v>
      </c>
      <c r="P80" s="118" t="s">
        <v>14</v>
      </c>
      <c r="Q80" s="117">
        <v>0</v>
      </c>
      <c r="R80" s="149" t="s">
        <v>14</v>
      </c>
      <c r="S80" s="117">
        <v>0</v>
      </c>
      <c r="T80" s="149" t="s">
        <v>14</v>
      </c>
      <c r="U80" s="117">
        <v>0</v>
      </c>
      <c r="V80" s="118" t="s">
        <v>14</v>
      </c>
      <c r="W80" s="198"/>
      <c r="X80" s="199"/>
      <c r="Y80" s="117">
        <v>0</v>
      </c>
      <c r="Z80" s="118" t="s">
        <v>14</v>
      </c>
      <c r="AA80" s="117">
        <v>0</v>
      </c>
      <c r="AB80" s="118" t="s">
        <v>14</v>
      </c>
      <c r="AC80" s="117">
        <v>0</v>
      </c>
      <c r="AD80" s="118" t="s">
        <v>14</v>
      </c>
      <c r="AE80" s="138">
        <v>5</v>
      </c>
      <c r="AF80" s="148" t="s">
        <v>340</v>
      </c>
    </row>
    <row r="81" spans="1:32" x14ac:dyDescent="0.2">
      <c r="A81" s="3" t="s">
        <v>343</v>
      </c>
      <c r="B81" s="140" t="s">
        <v>158</v>
      </c>
      <c r="C81" s="185"/>
      <c r="D81" s="186"/>
      <c r="E81" s="117">
        <v>5</v>
      </c>
      <c r="F81" s="118" t="s">
        <v>461</v>
      </c>
      <c r="G81" s="117">
        <v>0</v>
      </c>
      <c r="H81" s="118" t="s">
        <v>14</v>
      </c>
      <c r="I81" s="185"/>
      <c r="J81" s="186"/>
      <c r="K81" s="117">
        <v>21</v>
      </c>
      <c r="L81" s="118" t="s">
        <v>397</v>
      </c>
      <c r="M81" s="185"/>
      <c r="N81" s="186"/>
      <c r="O81" s="117">
        <v>0</v>
      </c>
      <c r="P81" s="118" t="s">
        <v>14</v>
      </c>
      <c r="Q81" s="198"/>
      <c r="R81" s="188"/>
      <c r="S81" s="117">
        <v>5</v>
      </c>
      <c r="T81" s="149" t="s">
        <v>461</v>
      </c>
      <c r="U81" s="198"/>
      <c r="V81" s="199"/>
      <c r="W81" s="117">
        <v>21</v>
      </c>
      <c r="X81" s="118" t="s">
        <v>397</v>
      </c>
      <c r="Y81" s="117">
        <v>7</v>
      </c>
      <c r="Z81" s="118" t="s">
        <v>598</v>
      </c>
      <c r="AA81" s="117">
        <v>8</v>
      </c>
      <c r="AB81" s="118" t="s">
        <v>299</v>
      </c>
      <c r="AC81" s="117">
        <v>0</v>
      </c>
      <c r="AD81" s="118" t="s">
        <v>14</v>
      </c>
      <c r="AE81" s="138">
        <v>76</v>
      </c>
      <c r="AF81" s="148" t="s">
        <v>578</v>
      </c>
    </row>
    <row r="82" spans="1:32" x14ac:dyDescent="0.2">
      <c r="A82" s="3" t="s">
        <v>343</v>
      </c>
      <c r="B82" s="140" t="s">
        <v>162</v>
      </c>
      <c r="C82" s="117">
        <v>0</v>
      </c>
      <c r="D82" s="118" t="s">
        <v>14</v>
      </c>
      <c r="E82" s="117">
        <v>0</v>
      </c>
      <c r="F82" s="118" t="s">
        <v>14</v>
      </c>
      <c r="G82" s="117">
        <v>0</v>
      </c>
      <c r="H82" s="118" t="s">
        <v>14</v>
      </c>
      <c r="I82" s="117">
        <v>0</v>
      </c>
      <c r="J82" s="118" t="s">
        <v>14</v>
      </c>
      <c r="K82" s="185"/>
      <c r="L82" s="186"/>
      <c r="M82" s="117">
        <v>0</v>
      </c>
      <c r="N82" s="118" t="s">
        <v>14</v>
      </c>
      <c r="O82" s="117">
        <v>0</v>
      </c>
      <c r="P82" s="118" t="s">
        <v>14</v>
      </c>
      <c r="Q82" s="117">
        <v>0</v>
      </c>
      <c r="R82" s="149" t="s">
        <v>14</v>
      </c>
      <c r="S82" s="198"/>
      <c r="T82" s="188"/>
      <c r="U82" s="117">
        <v>0</v>
      </c>
      <c r="V82" s="118" t="s">
        <v>14</v>
      </c>
      <c r="W82" s="117">
        <v>0</v>
      </c>
      <c r="X82" s="118" t="s">
        <v>14</v>
      </c>
      <c r="Y82" s="117">
        <v>0</v>
      </c>
      <c r="Z82" s="118" t="s">
        <v>14</v>
      </c>
      <c r="AA82" s="117">
        <v>0</v>
      </c>
      <c r="AB82" s="118" t="s">
        <v>14</v>
      </c>
      <c r="AC82" s="117">
        <v>0</v>
      </c>
      <c r="AD82" s="118" t="s">
        <v>14</v>
      </c>
      <c r="AE82" s="138">
        <v>3</v>
      </c>
      <c r="AF82" s="148" t="s">
        <v>257</v>
      </c>
    </row>
    <row r="83" spans="1:32" x14ac:dyDescent="0.2">
      <c r="A83" s="3" t="s">
        <v>343</v>
      </c>
      <c r="B83" s="140" t="s">
        <v>166</v>
      </c>
      <c r="C83" s="185"/>
      <c r="D83" s="186"/>
      <c r="E83" s="117">
        <v>0</v>
      </c>
      <c r="F83" s="118" t="s">
        <v>14</v>
      </c>
      <c r="G83" s="185"/>
      <c r="H83" s="186"/>
      <c r="I83" s="185"/>
      <c r="J83" s="186"/>
      <c r="K83" s="117">
        <v>12</v>
      </c>
      <c r="L83" s="118" t="s">
        <v>222</v>
      </c>
      <c r="M83" s="117">
        <v>0</v>
      </c>
      <c r="N83" s="118" t="s">
        <v>14</v>
      </c>
      <c r="O83" s="117">
        <v>0</v>
      </c>
      <c r="P83" s="118" t="s">
        <v>14</v>
      </c>
      <c r="Q83" s="198"/>
      <c r="R83" s="188"/>
      <c r="S83" s="117">
        <v>7</v>
      </c>
      <c r="T83" s="149" t="s">
        <v>597</v>
      </c>
      <c r="U83" s="117">
        <v>4</v>
      </c>
      <c r="V83" s="118" t="s">
        <v>363</v>
      </c>
      <c r="W83" s="117">
        <v>7</v>
      </c>
      <c r="X83" s="118" t="s">
        <v>597</v>
      </c>
      <c r="Y83" s="117">
        <v>3</v>
      </c>
      <c r="Z83" s="118" t="s">
        <v>317</v>
      </c>
      <c r="AA83" s="117">
        <v>5</v>
      </c>
      <c r="AB83" s="118" t="s">
        <v>630</v>
      </c>
      <c r="AC83" s="117">
        <v>7</v>
      </c>
      <c r="AD83" s="118" t="s">
        <v>597</v>
      </c>
      <c r="AE83" s="138">
        <v>50</v>
      </c>
      <c r="AF83" s="148" t="s">
        <v>87</v>
      </c>
    </row>
    <row r="84" spans="1:32" x14ac:dyDescent="0.2">
      <c r="A84" s="3" t="s">
        <v>343</v>
      </c>
      <c r="B84" s="140" t="s">
        <v>170</v>
      </c>
      <c r="C84" s="117">
        <v>0</v>
      </c>
      <c r="D84" s="118" t="s">
        <v>14</v>
      </c>
      <c r="E84" s="117">
        <v>0</v>
      </c>
      <c r="F84" s="118" t="s">
        <v>14</v>
      </c>
      <c r="G84" s="117">
        <v>0</v>
      </c>
      <c r="H84" s="118" t="s">
        <v>14</v>
      </c>
      <c r="I84" s="117">
        <v>0</v>
      </c>
      <c r="J84" s="118" t="s">
        <v>14</v>
      </c>
      <c r="K84" s="117">
        <v>3</v>
      </c>
      <c r="L84" s="118" t="s">
        <v>510</v>
      </c>
      <c r="M84" s="185"/>
      <c r="N84" s="186"/>
      <c r="O84" s="117">
        <v>0</v>
      </c>
      <c r="P84" s="118" t="s">
        <v>14</v>
      </c>
      <c r="Q84" s="117">
        <v>0</v>
      </c>
      <c r="R84" s="149" t="s">
        <v>14</v>
      </c>
      <c r="S84" s="198"/>
      <c r="T84" s="188"/>
      <c r="U84" s="117">
        <v>0</v>
      </c>
      <c r="V84" s="118" t="s">
        <v>14</v>
      </c>
      <c r="W84" s="198"/>
      <c r="X84" s="199"/>
      <c r="Y84" s="198"/>
      <c r="Z84" s="199"/>
      <c r="AA84" s="117">
        <v>0</v>
      </c>
      <c r="AB84" s="118" t="s">
        <v>14</v>
      </c>
      <c r="AC84" s="117">
        <v>0</v>
      </c>
      <c r="AD84" s="118" t="s">
        <v>14</v>
      </c>
      <c r="AE84" s="138">
        <v>8</v>
      </c>
      <c r="AF84" s="148" t="s">
        <v>509</v>
      </c>
    </row>
    <row r="85" spans="1:32" x14ac:dyDescent="0.2">
      <c r="A85" s="3" t="s">
        <v>343</v>
      </c>
      <c r="B85" s="140" t="s">
        <v>176</v>
      </c>
      <c r="C85" s="185"/>
      <c r="D85" s="186"/>
      <c r="E85" s="185"/>
      <c r="F85" s="186"/>
      <c r="G85" s="185"/>
      <c r="H85" s="186"/>
      <c r="I85" s="185"/>
      <c r="J85" s="186"/>
      <c r="K85" s="185"/>
      <c r="L85" s="186"/>
      <c r="M85" s="185"/>
      <c r="N85" s="186"/>
      <c r="O85" s="185"/>
      <c r="P85" s="186"/>
      <c r="Q85" s="185"/>
      <c r="R85" s="189"/>
      <c r="S85" s="185"/>
      <c r="T85" s="189"/>
      <c r="U85" s="185"/>
      <c r="V85" s="186"/>
      <c r="W85" s="185"/>
      <c r="X85" s="186"/>
      <c r="Y85" s="185"/>
      <c r="Z85" s="186"/>
      <c r="AA85" s="185"/>
      <c r="AB85" s="186"/>
      <c r="AC85" s="185"/>
      <c r="AD85" s="186"/>
      <c r="AE85" s="185"/>
      <c r="AF85" s="189"/>
    </row>
    <row r="86" spans="1:32" x14ac:dyDescent="0.2">
      <c r="A86" s="3" t="s">
        <v>343</v>
      </c>
      <c r="B86" s="140" t="s">
        <v>180</v>
      </c>
      <c r="C86" s="117">
        <v>0</v>
      </c>
      <c r="D86" s="118" t="s">
        <v>14</v>
      </c>
      <c r="E86" s="185"/>
      <c r="F86" s="186"/>
      <c r="G86" s="117">
        <v>8</v>
      </c>
      <c r="H86" s="118" t="s">
        <v>319</v>
      </c>
      <c r="I86" s="117">
        <v>0</v>
      </c>
      <c r="J86" s="118" t="s">
        <v>14</v>
      </c>
      <c r="K86" s="117">
        <v>4</v>
      </c>
      <c r="L86" s="118" t="s">
        <v>320</v>
      </c>
      <c r="M86" s="117">
        <v>0</v>
      </c>
      <c r="N86" s="118" t="s">
        <v>14</v>
      </c>
      <c r="O86" s="117">
        <v>0</v>
      </c>
      <c r="P86" s="118" t="s">
        <v>14</v>
      </c>
      <c r="Q86" s="198"/>
      <c r="R86" s="188"/>
      <c r="S86" s="198"/>
      <c r="T86" s="188"/>
      <c r="U86" s="117">
        <v>0</v>
      </c>
      <c r="V86" s="118" t="s">
        <v>14</v>
      </c>
      <c r="W86" s="117">
        <v>8</v>
      </c>
      <c r="X86" s="118" t="s">
        <v>319</v>
      </c>
      <c r="Y86" s="117">
        <v>3</v>
      </c>
      <c r="Z86" s="118" t="s">
        <v>630</v>
      </c>
      <c r="AA86" s="117">
        <v>4</v>
      </c>
      <c r="AB86" s="118" t="s">
        <v>320</v>
      </c>
      <c r="AC86" s="117">
        <v>0</v>
      </c>
      <c r="AD86" s="118" t="s">
        <v>14</v>
      </c>
      <c r="AE86" s="138">
        <v>30</v>
      </c>
      <c r="AF86" s="148" t="s">
        <v>65</v>
      </c>
    </row>
    <row r="87" spans="1:32" x14ac:dyDescent="0.2">
      <c r="A87" s="3" t="s">
        <v>343</v>
      </c>
      <c r="B87" s="140" t="s">
        <v>185</v>
      </c>
      <c r="C87" s="185"/>
      <c r="D87" s="186"/>
      <c r="E87" s="185"/>
      <c r="F87" s="186"/>
      <c r="G87" s="185"/>
      <c r="H87" s="186"/>
      <c r="I87" s="117">
        <v>0</v>
      </c>
      <c r="J87" s="118" t="s">
        <v>14</v>
      </c>
      <c r="K87" s="117">
        <v>10</v>
      </c>
      <c r="L87" s="118" t="s">
        <v>413</v>
      </c>
      <c r="M87" s="185"/>
      <c r="N87" s="186"/>
      <c r="O87" s="185"/>
      <c r="P87" s="186"/>
      <c r="Q87" s="117">
        <v>0</v>
      </c>
      <c r="R87" s="149" t="s">
        <v>14</v>
      </c>
      <c r="S87" s="198"/>
      <c r="T87" s="188"/>
      <c r="U87" s="198"/>
      <c r="V87" s="199"/>
      <c r="W87" s="117">
        <v>15</v>
      </c>
      <c r="X87" s="118" t="s">
        <v>510</v>
      </c>
      <c r="Y87" s="198"/>
      <c r="Z87" s="199"/>
      <c r="AA87" s="117">
        <v>3</v>
      </c>
      <c r="AB87" s="118" t="s">
        <v>218</v>
      </c>
      <c r="AC87" s="117">
        <v>0</v>
      </c>
      <c r="AD87" s="118" t="s">
        <v>14</v>
      </c>
      <c r="AE87" s="138">
        <v>40</v>
      </c>
      <c r="AF87" s="148" t="s">
        <v>89</v>
      </c>
    </row>
    <row r="88" spans="1:32" x14ac:dyDescent="0.2">
      <c r="A88" s="3" t="s">
        <v>343</v>
      </c>
      <c r="B88" s="140" t="s">
        <v>190</v>
      </c>
      <c r="C88" s="185"/>
      <c r="D88" s="186"/>
      <c r="E88" s="117">
        <v>3</v>
      </c>
      <c r="F88" s="118" t="s">
        <v>458</v>
      </c>
      <c r="G88" s="117">
        <v>4</v>
      </c>
      <c r="H88" s="118" t="s">
        <v>244</v>
      </c>
      <c r="I88" s="185"/>
      <c r="J88" s="186"/>
      <c r="K88" s="117">
        <v>6</v>
      </c>
      <c r="L88" s="118" t="s">
        <v>231</v>
      </c>
      <c r="M88" s="185"/>
      <c r="N88" s="186"/>
      <c r="O88" s="117">
        <v>0</v>
      </c>
      <c r="P88" s="118" t="s">
        <v>14</v>
      </c>
      <c r="Q88" s="198"/>
      <c r="R88" s="188"/>
      <c r="S88" s="198"/>
      <c r="T88" s="188"/>
      <c r="U88" s="117">
        <v>3</v>
      </c>
      <c r="V88" s="118" t="s">
        <v>458</v>
      </c>
      <c r="W88" s="117">
        <v>8</v>
      </c>
      <c r="X88" s="118" t="s">
        <v>444</v>
      </c>
      <c r="Y88" s="198"/>
      <c r="Z88" s="199"/>
      <c r="AA88" s="198"/>
      <c r="AB88" s="199"/>
      <c r="AC88" s="117">
        <v>0</v>
      </c>
      <c r="AD88" s="118" t="s">
        <v>14</v>
      </c>
      <c r="AE88" s="138">
        <v>33</v>
      </c>
      <c r="AF88" s="148" t="s">
        <v>34</v>
      </c>
    </row>
    <row r="89" spans="1:32" x14ac:dyDescent="0.2">
      <c r="A89" s="3" t="s">
        <v>343</v>
      </c>
      <c r="B89" s="140" t="s">
        <v>194</v>
      </c>
      <c r="C89" s="117">
        <v>0</v>
      </c>
      <c r="D89" s="118" t="s">
        <v>14</v>
      </c>
      <c r="E89" s="117">
        <v>0</v>
      </c>
      <c r="F89" s="118" t="s">
        <v>14</v>
      </c>
      <c r="G89" s="117">
        <v>0</v>
      </c>
      <c r="H89" s="118" t="s">
        <v>14</v>
      </c>
      <c r="I89" s="117">
        <v>0</v>
      </c>
      <c r="J89" s="118" t="s">
        <v>14</v>
      </c>
      <c r="K89" s="117">
        <v>0</v>
      </c>
      <c r="L89" s="118" t="s">
        <v>14</v>
      </c>
      <c r="M89" s="117">
        <v>0</v>
      </c>
      <c r="N89" s="118" t="s">
        <v>14</v>
      </c>
      <c r="O89" s="117">
        <v>0</v>
      </c>
      <c r="P89" s="118" t="s">
        <v>14</v>
      </c>
      <c r="Q89" s="198"/>
      <c r="R89" s="188"/>
      <c r="S89" s="117">
        <v>0</v>
      </c>
      <c r="T89" s="149" t="s">
        <v>14</v>
      </c>
      <c r="U89" s="117">
        <v>0</v>
      </c>
      <c r="V89" s="118" t="s">
        <v>14</v>
      </c>
      <c r="W89" s="117">
        <v>4</v>
      </c>
      <c r="X89" s="118" t="s">
        <v>564</v>
      </c>
      <c r="Y89" s="117">
        <v>0</v>
      </c>
      <c r="Z89" s="118" t="s">
        <v>14</v>
      </c>
      <c r="AA89" s="117">
        <v>0</v>
      </c>
      <c r="AB89" s="118" t="s">
        <v>14</v>
      </c>
      <c r="AC89" s="117">
        <v>0</v>
      </c>
      <c r="AD89" s="118" t="s">
        <v>14</v>
      </c>
      <c r="AE89" s="138">
        <v>5</v>
      </c>
      <c r="AF89" s="148" t="s">
        <v>340</v>
      </c>
    </row>
    <row r="90" spans="1:32" x14ac:dyDescent="0.2">
      <c r="A90" s="3" t="s">
        <v>343</v>
      </c>
      <c r="B90" s="140" t="s">
        <v>198</v>
      </c>
      <c r="C90" s="117">
        <v>0</v>
      </c>
      <c r="D90" s="118" t="s">
        <v>14</v>
      </c>
      <c r="E90" s="185"/>
      <c r="F90" s="186"/>
      <c r="G90" s="185"/>
      <c r="H90" s="186"/>
      <c r="I90" s="117">
        <v>0</v>
      </c>
      <c r="J90" s="118" t="s">
        <v>14</v>
      </c>
      <c r="K90" s="117">
        <v>10</v>
      </c>
      <c r="L90" s="118" t="s">
        <v>456</v>
      </c>
      <c r="M90" s="117">
        <v>0</v>
      </c>
      <c r="N90" s="118" t="s">
        <v>14</v>
      </c>
      <c r="O90" s="117">
        <v>0</v>
      </c>
      <c r="P90" s="118" t="s">
        <v>14</v>
      </c>
      <c r="Q90" s="198"/>
      <c r="R90" s="188"/>
      <c r="S90" s="117">
        <v>11</v>
      </c>
      <c r="T90" s="149" t="s">
        <v>491</v>
      </c>
      <c r="U90" s="117">
        <v>3</v>
      </c>
      <c r="V90" s="118" t="s">
        <v>322</v>
      </c>
      <c r="W90" s="117">
        <v>4</v>
      </c>
      <c r="X90" s="118" t="s">
        <v>210</v>
      </c>
      <c r="Y90" s="198"/>
      <c r="Z90" s="199"/>
      <c r="AA90" s="117">
        <v>0</v>
      </c>
      <c r="AB90" s="118" t="s">
        <v>14</v>
      </c>
      <c r="AC90" s="117">
        <v>0</v>
      </c>
      <c r="AD90" s="118" t="s">
        <v>14</v>
      </c>
      <c r="AE90" s="138">
        <v>34</v>
      </c>
      <c r="AF90" s="148" t="s">
        <v>92</v>
      </c>
    </row>
    <row r="91" spans="1:32" x14ac:dyDescent="0.2">
      <c r="A91" s="3" t="s">
        <v>343</v>
      </c>
      <c r="B91" s="140" t="s">
        <v>202</v>
      </c>
      <c r="C91" s="117">
        <v>0</v>
      </c>
      <c r="D91" s="118" t="s">
        <v>14</v>
      </c>
      <c r="E91" s="117">
        <v>0</v>
      </c>
      <c r="F91" s="118" t="s">
        <v>14</v>
      </c>
      <c r="G91" s="117">
        <v>0</v>
      </c>
      <c r="H91" s="118" t="s">
        <v>14</v>
      </c>
      <c r="I91" s="117">
        <v>0</v>
      </c>
      <c r="J91" s="118" t="s">
        <v>14</v>
      </c>
      <c r="K91" s="185"/>
      <c r="L91" s="186"/>
      <c r="M91" s="185"/>
      <c r="N91" s="186"/>
      <c r="O91" s="117">
        <v>0</v>
      </c>
      <c r="P91" s="118" t="s">
        <v>14</v>
      </c>
      <c r="Q91" s="117">
        <v>0</v>
      </c>
      <c r="R91" s="149" t="s">
        <v>14</v>
      </c>
      <c r="S91" s="117">
        <v>0</v>
      </c>
      <c r="T91" s="149" t="s">
        <v>14</v>
      </c>
      <c r="U91" s="117">
        <v>0</v>
      </c>
      <c r="V91" s="118" t="s">
        <v>14</v>
      </c>
      <c r="W91" s="117">
        <v>9</v>
      </c>
      <c r="X91" s="118" t="s">
        <v>518</v>
      </c>
      <c r="Y91" s="198"/>
      <c r="Z91" s="199"/>
      <c r="AA91" s="198"/>
      <c r="AB91" s="199"/>
      <c r="AC91" s="117">
        <v>0</v>
      </c>
      <c r="AD91" s="118" t="s">
        <v>14</v>
      </c>
      <c r="AE91" s="138">
        <v>15</v>
      </c>
      <c r="AF91" s="148" t="s">
        <v>207</v>
      </c>
    </row>
    <row r="92" spans="1:32" x14ac:dyDescent="0.2">
      <c r="A92" s="3" t="s">
        <v>343</v>
      </c>
      <c r="B92" s="140" t="s">
        <v>208</v>
      </c>
      <c r="C92" s="185"/>
      <c r="D92" s="186"/>
      <c r="E92" s="117">
        <v>3</v>
      </c>
      <c r="F92" s="118" t="s">
        <v>135</v>
      </c>
      <c r="G92" s="117">
        <v>24</v>
      </c>
      <c r="H92" s="118" t="s">
        <v>350</v>
      </c>
      <c r="I92" s="117">
        <v>0</v>
      </c>
      <c r="J92" s="118" t="s">
        <v>14</v>
      </c>
      <c r="K92" s="117">
        <v>15</v>
      </c>
      <c r="L92" s="118" t="s">
        <v>206</v>
      </c>
      <c r="M92" s="117">
        <v>3</v>
      </c>
      <c r="N92" s="118" t="s">
        <v>135</v>
      </c>
      <c r="O92" s="117">
        <v>0</v>
      </c>
      <c r="P92" s="118" t="s">
        <v>14</v>
      </c>
      <c r="Q92" s="198"/>
      <c r="R92" s="188"/>
      <c r="S92" s="117">
        <v>7</v>
      </c>
      <c r="T92" s="149" t="s">
        <v>322</v>
      </c>
      <c r="U92" s="117">
        <v>3</v>
      </c>
      <c r="V92" s="118" t="s">
        <v>135</v>
      </c>
      <c r="W92" s="117">
        <v>8</v>
      </c>
      <c r="X92" s="118" t="s">
        <v>630</v>
      </c>
      <c r="Y92" s="117">
        <v>5</v>
      </c>
      <c r="Z92" s="118" t="s">
        <v>431</v>
      </c>
      <c r="AA92" s="117">
        <v>9</v>
      </c>
      <c r="AB92" s="118" t="s">
        <v>625</v>
      </c>
      <c r="AC92" s="117">
        <v>0</v>
      </c>
      <c r="AD92" s="118" t="s">
        <v>14</v>
      </c>
      <c r="AE92" s="138">
        <v>80</v>
      </c>
      <c r="AF92" s="148" t="s">
        <v>575</v>
      </c>
    </row>
    <row r="93" spans="1:32" x14ac:dyDescent="0.2">
      <c r="A93" s="3" t="s">
        <v>343</v>
      </c>
      <c r="B93" s="140" t="s">
        <v>212</v>
      </c>
      <c r="C93" s="117">
        <v>0</v>
      </c>
      <c r="D93" s="118" t="s">
        <v>14</v>
      </c>
      <c r="E93" s="117">
        <v>0</v>
      </c>
      <c r="F93" s="118" t="s">
        <v>14</v>
      </c>
      <c r="G93" s="117">
        <v>8</v>
      </c>
      <c r="H93" s="118" t="s">
        <v>200</v>
      </c>
      <c r="I93" s="185"/>
      <c r="J93" s="186"/>
      <c r="K93" s="117">
        <v>4</v>
      </c>
      <c r="L93" s="118" t="s">
        <v>630</v>
      </c>
      <c r="M93" s="185"/>
      <c r="N93" s="186"/>
      <c r="O93" s="117">
        <v>0</v>
      </c>
      <c r="P93" s="118" t="s">
        <v>14</v>
      </c>
      <c r="Q93" s="117">
        <v>0</v>
      </c>
      <c r="R93" s="149" t="s">
        <v>14</v>
      </c>
      <c r="S93" s="117">
        <v>11</v>
      </c>
      <c r="T93" s="149" t="s">
        <v>295</v>
      </c>
      <c r="U93" s="117">
        <v>4</v>
      </c>
      <c r="V93" s="118" t="s">
        <v>630</v>
      </c>
      <c r="W93" s="117">
        <v>3</v>
      </c>
      <c r="X93" s="118" t="s">
        <v>218</v>
      </c>
      <c r="Y93" s="117">
        <v>6</v>
      </c>
      <c r="Z93" s="118" t="s">
        <v>161</v>
      </c>
      <c r="AA93" s="198"/>
      <c r="AB93" s="199"/>
      <c r="AC93" s="117">
        <v>0</v>
      </c>
      <c r="AD93" s="118" t="s">
        <v>14</v>
      </c>
      <c r="AE93" s="138">
        <v>40</v>
      </c>
      <c r="AF93" s="148" t="s">
        <v>89</v>
      </c>
    </row>
    <row r="94" spans="1:32" x14ac:dyDescent="0.2">
      <c r="A94" s="3" t="s">
        <v>343</v>
      </c>
      <c r="B94" s="140" t="s">
        <v>216</v>
      </c>
      <c r="C94" s="117">
        <v>0</v>
      </c>
      <c r="D94" s="118" t="s">
        <v>14</v>
      </c>
      <c r="E94" s="117">
        <v>0</v>
      </c>
      <c r="F94" s="118" t="s">
        <v>14</v>
      </c>
      <c r="G94" s="117">
        <v>5</v>
      </c>
      <c r="H94" s="118" t="s">
        <v>522</v>
      </c>
      <c r="I94" s="117">
        <v>0</v>
      </c>
      <c r="J94" s="118" t="s">
        <v>14</v>
      </c>
      <c r="K94" s="117">
        <v>0</v>
      </c>
      <c r="L94" s="118" t="s">
        <v>14</v>
      </c>
      <c r="M94" s="117">
        <v>0</v>
      </c>
      <c r="N94" s="118" t="s">
        <v>14</v>
      </c>
      <c r="O94" s="117">
        <v>0</v>
      </c>
      <c r="P94" s="118" t="s">
        <v>14</v>
      </c>
      <c r="Q94" s="117">
        <v>0</v>
      </c>
      <c r="R94" s="149" t="s">
        <v>14</v>
      </c>
      <c r="S94" s="117">
        <v>0</v>
      </c>
      <c r="T94" s="149" t="s">
        <v>14</v>
      </c>
      <c r="U94" s="117">
        <v>0</v>
      </c>
      <c r="V94" s="118" t="s">
        <v>14</v>
      </c>
      <c r="W94" s="117">
        <v>0</v>
      </c>
      <c r="X94" s="118" t="s">
        <v>14</v>
      </c>
      <c r="Y94" s="117">
        <v>0</v>
      </c>
      <c r="Z94" s="118" t="s">
        <v>14</v>
      </c>
      <c r="AA94" s="117">
        <v>0</v>
      </c>
      <c r="AB94" s="118" t="s">
        <v>14</v>
      </c>
      <c r="AC94" s="117">
        <v>0</v>
      </c>
      <c r="AD94" s="118" t="s">
        <v>14</v>
      </c>
      <c r="AE94" s="138">
        <v>5</v>
      </c>
      <c r="AF94" s="148" t="s">
        <v>340</v>
      </c>
    </row>
    <row r="95" spans="1:32" x14ac:dyDescent="0.2">
      <c r="A95" s="3" t="s">
        <v>343</v>
      </c>
      <c r="B95" s="140" t="s">
        <v>220</v>
      </c>
      <c r="C95" s="117">
        <v>0</v>
      </c>
      <c r="D95" s="118" t="s">
        <v>14</v>
      </c>
      <c r="E95" s="117">
        <v>3</v>
      </c>
      <c r="F95" s="118" t="s">
        <v>192</v>
      </c>
      <c r="G95" s="185"/>
      <c r="H95" s="186"/>
      <c r="I95" s="117">
        <v>0</v>
      </c>
      <c r="J95" s="118" t="s">
        <v>14</v>
      </c>
      <c r="K95" s="117">
        <v>4</v>
      </c>
      <c r="L95" s="118" t="s">
        <v>231</v>
      </c>
      <c r="M95" s="185"/>
      <c r="N95" s="186"/>
      <c r="O95" s="117">
        <v>0</v>
      </c>
      <c r="P95" s="118" t="s">
        <v>14</v>
      </c>
      <c r="Q95" s="198"/>
      <c r="R95" s="188"/>
      <c r="S95" s="198"/>
      <c r="T95" s="188"/>
      <c r="U95" s="117">
        <v>0</v>
      </c>
      <c r="V95" s="118" t="s">
        <v>14</v>
      </c>
      <c r="W95" s="117">
        <v>6</v>
      </c>
      <c r="X95" s="118" t="s">
        <v>412</v>
      </c>
      <c r="Y95" s="198"/>
      <c r="Z95" s="199"/>
      <c r="AA95" s="117">
        <v>3</v>
      </c>
      <c r="AB95" s="118" t="s">
        <v>192</v>
      </c>
      <c r="AC95" s="117">
        <v>0</v>
      </c>
      <c r="AD95" s="118" t="s">
        <v>14</v>
      </c>
      <c r="AE95" s="138">
        <v>22</v>
      </c>
      <c r="AF95" s="148" t="s">
        <v>46</v>
      </c>
    </row>
    <row r="96" spans="1:32" x14ac:dyDescent="0.2">
      <c r="A96" s="3" t="s">
        <v>343</v>
      </c>
      <c r="B96" s="140" t="s">
        <v>224</v>
      </c>
      <c r="C96" s="117">
        <v>0</v>
      </c>
      <c r="D96" s="118" t="s">
        <v>14</v>
      </c>
      <c r="E96" s="117">
        <v>3</v>
      </c>
      <c r="F96" s="118" t="s">
        <v>211</v>
      </c>
      <c r="G96" s="185"/>
      <c r="H96" s="186"/>
      <c r="I96" s="185"/>
      <c r="J96" s="186"/>
      <c r="K96" s="117">
        <v>14</v>
      </c>
      <c r="L96" s="118" t="s">
        <v>729</v>
      </c>
      <c r="M96" s="185"/>
      <c r="N96" s="186"/>
      <c r="O96" s="117">
        <v>0</v>
      </c>
      <c r="P96" s="118" t="s">
        <v>14</v>
      </c>
      <c r="Q96" s="117">
        <v>3</v>
      </c>
      <c r="R96" s="149" t="s">
        <v>211</v>
      </c>
      <c r="S96" s="117">
        <v>6</v>
      </c>
      <c r="T96" s="149" t="s">
        <v>192</v>
      </c>
      <c r="U96" s="198"/>
      <c r="V96" s="199"/>
      <c r="W96" s="117">
        <v>8</v>
      </c>
      <c r="X96" s="118" t="s">
        <v>231</v>
      </c>
      <c r="Y96" s="198"/>
      <c r="Z96" s="199"/>
      <c r="AA96" s="117">
        <v>3</v>
      </c>
      <c r="AB96" s="118" t="s">
        <v>211</v>
      </c>
      <c r="AC96" s="117">
        <v>0</v>
      </c>
      <c r="AD96" s="118" t="s">
        <v>14</v>
      </c>
      <c r="AE96" s="138">
        <v>44</v>
      </c>
      <c r="AF96" s="148" t="s">
        <v>300</v>
      </c>
    </row>
    <row r="97" spans="1:32" x14ac:dyDescent="0.2">
      <c r="A97" s="3" t="s">
        <v>343</v>
      </c>
      <c r="B97" s="140" t="s">
        <v>228</v>
      </c>
      <c r="C97" s="185"/>
      <c r="D97" s="186"/>
      <c r="E97" s="117">
        <v>0</v>
      </c>
      <c r="F97" s="118" t="s">
        <v>14</v>
      </c>
      <c r="G97" s="185"/>
      <c r="H97" s="186"/>
      <c r="I97" s="185"/>
      <c r="J97" s="186"/>
      <c r="K97" s="185"/>
      <c r="L97" s="186"/>
      <c r="M97" s="117">
        <v>0</v>
      </c>
      <c r="N97" s="118" t="s">
        <v>14</v>
      </c>
      <c r="O97" s="117">
        <v>0</v>
      </c>
      <c r="P97" s="118" t="s">
        <v>14</v>
      </c>
      <c r="Q97" s="198"/>
      <c r="R97" s="188"/>
      <c r="S97" s="117">
        <v>5</v>
      </c>
      <c r="T97" s="149" t="s">
        <v>269</v>
      </c>
      <c r="U97" s="117">
        <v>0</v>
      </c>
      <c r="V97" s="118" t="s">
        <v>14</v>
      </c>
      <c r="W97" s="117">
        <v>7</v>
      </c>
      <c r="X97" s="118" t="s">
        <v>729</v>
      </c>
      <c r="Y97" s="117">
        <v>4</v>
      </c>
      <c r="Z97" s="118" t="s">
        <v>231</v>
      </c>
      <c r="AA97" s="117">
        <v>0</v>
      </c>
      <c r="AB97" s="118" t="s">
        <v>14</v>
      </c>
      <c r="AC97" s="117">
        <v>0</v>
      </c>
      <c r="AD97" s="118" t="s">
        <v>14</v>
      </c>
      <c r="AE97" s="138">
        <v>22</v>
      </c>
      <c r="AF97" s="148" t="s">
        <v>46</v>
      </c>
    </row>
    <row r="98" spans="1:32" x14ac:dyDescent="0.2">
      <c r="A98" s="3" t="s">
        <v>343</v>
      </c>
      <c r="B98" s="140" t="s">
        <v>233</v>
      </c>
      <c r="C98" s="185"/>
      <c r="D98" s="186"/>
      <c r="E98" s="185"/>
      <c r="F98" s="186"/>
      <c r="G98" s="117">
        <v>3</v>
      </c>
      <c r="H98" s="118" t="s">
        <v>504</v>
      </c>
      <c r="I98" s="117">
        <v>0</v>
      </c>
      <c r="J98" s="118" t="s">
        <v>14</v>
      </c>
      <c r="K98" s="117">
        <v>6</v>
      </c>
      <c r="L98" s="118" t="s">
        <v>574</v>
      </c>
      <c r="M98" s="185"/>
      <c r="N98" s="186"/>
      <c r="O98" s="185"/>
      <c r="P98" s="186"/>
      <c r="Q98" s="117">
        <v>0</v>
      </c>
      <c r="R98" s="149" t="s">
        <v>14</v>
      </c>
      <c r="S98" s="117">
        <v>3</v>
      </c>
      <c r="T98" s="149" t="s">
        <v>504</v>
      </c>
      <c r="U98" s="117">
        <v>0</v>
      </c>
      <c r="V98" s="118" t="s">
        <v>14</v>
      </c>
      <c r="W98" s="117">
        <v>12</v>
      </c>
      <c r="X98" s="118" t="s">
        <v>302</v>
      </c>
      <c r="Y98" s="117">
        <v>5</v>
      </c>
      <c r="Z98" s="118" t="s">
        <v>315</v>
      </c>
      <c r="AA98" s="117">
        <v>5</v>
      </c>
      <c r="AB98" s="118" t="s">
        <v>315</v>
      </c>
      <c r="AC98" s="117">
        <v>0</v>
      </c>
      <c r="AD98" s="118" t="s">
        <v>14</v>
      </c>
      <c r="AE98" s="138">
        <v>39</v>
      </c>
      <c r="AF98" s="148" t="s">
        <v>327</v>
      </c>
    </row>
    <row r="99" spans="1:32" x14ac:dyDescent="0.2">
      <c r="A99" s="3" t="s">
        <v>343</v>
      </c>
      <c r="B99" s="140" t="s">
        <v>237</v>
      </c>
      <c r="C99" s="117">
        <v>0</v>
      </c>
      <c r="D99" s="118" t="s">
        <v>14</v>
      </c>
      <c r="E99" s="117">
        <v>0</v>
      </c>
      <c r="F99" s="118" t="s">
        <v>14</v>
      </c>
      <c r="G99" s="185"/>
      <c r="H99" s="186"/>
      <c r="I99" s="185"/>
      <c r="J99" s="186"/>
      <c r="K99" s="117">
        <v>9</v>
      </c>
      <c r="L99" s="118" t="s">
        <v>413</v>
      </c>
      <c r="M99" s="185"/>
      <c r="N99" s="186"/>
      <c r="O99" s="117">
        <v>0</v>
      </c>
      <c r="P99" s="118" t="s">
        <v>14</v>
      </c>
      <c r="Q99" s="117">
        <v>0</v>
      </c>
      <c r="R99" s="149" t="s">
        <v>14</v>
      </c>
      <c r="S99" s="117">
        <v>6</v>
      </c>
      <c r="T99" s="149" t="s">
        <v>466</v>
      </c>
      <c r="U99" s="198"/>
      <c r="V99" s="199"/>
      <c r="W99" s="117">
        <v>6</v>
      </c>
      <c r="X99" s="118" t="s">
        <v>466</v>
      </c>
      <c r="Y99" s="198"/>
      <c r="Z99" s="199"/>
      <c r="AA99" s="117">
        <v>7</v>
      </c>
      <c r="AB99" s="118" t="s">
        <v>347</v>
      </c>
      <c r="AC99" s="117">
        <v>0</v>
      </c>
      <c r="AD99" s="118" t="s">
        <v>14</v>
      </c>
      <c r="AE99" s="138">
        <v>36</v>
      </c>
      <c r="AF99" s="148" t="s">
        <v>422</v>
      </c>
    </row>
    <row r="100" spans="1:32" x14ac:dyDescent="0.2">
      <c r="A100" s="3" t="s">
        <v>343</v>
      </c>
      <c r="B100" s="140" t="s">
        <v>242</v>
      </c>
      <c r="C100" s="117">
        <v>0</v>
      </c>
      <c r="D100" s="118" t="s">
        <v>14</v>
      </c>
      <c r="E100" s="185"/>
      <c r="F100" s="186"/>
      <c r="G100" s="117">
        <v>12</v>
      </c>
      <c r="H100" s="118" t="s">
        <v>412</v>
      </c>
      <c r="I100" s="117">
        <v>0</v>
      </c>
      <c r="J100" s="118" t="s">
        <v>14</v>
      </c>
      <c r="K100" s="117">
        <v>12</v>
      </c>
      <c r="L100" s="118" t="s">
        <v>412</v>
      </c>
      <c r="M100" s="185"/>
      <c r="N100" s="186"/>
      <c r="O100" s="117">
        <v>0</v>
      </c>
      <c r="P100" s="118" t="s">
        <v>14</v>
      </c>
      <c r="Q100" s="117">
        <v>3</v>
      </c>
      <c r="R100" s="149" t="s">
        <v>211</v>
      </c>
      <c r="S100" s="198"/>
      <c r="T100" s="188"/>
      <c r="U100" s="198"/>
      <c r="V100" s="199"/>
      <c r="W100" s="117">
        <v>8</v>
      </c>
      <c r="X100" s="118" t="s">
        <v>231</v>
      </c>
      <c r="Y100" s="198"/>
      <c r="Z100" s="199"/>
      <c r="AA100" s="117">
        <v>0</v>
      </c>
      <c r="AB100" s="118" t="s">
        <v>14</v>
      </c>
      <c r="AC100" s="198"/>
      <c r="AD100" s="188"/>
      <c r="AE100" s="138">
        <v>44</v>
      </c>
      <c r="AF100" s="148" t="s">
        <v>300</v>
      </c>
    </row>
    <row r="101" spans="1:32" x14ac:dyDescent="0.2">
      <c r="A101" s="3" t="s">
        <v>343</v>
      </c>
      <c r="B101" s="140" t="s">
        <v>245</v>
      </c>
      <c r="C101" s="117">
        <v>0</v>
      </c>
      <c r="D101" s="118" t="s">
        <v>14</v>
      </c>
      <c r="E101" s="117">
        <v>0</v>
      </c>
      <c r="F101" s="118" t="s">
        <v>14</v>
      </c>
      <c r="G101" s="185"/>
      <c r="H101" s="186"/>
      <c r="I101" s="117">
        <v>0</v>
      </c>
      <c r="J101" s="118" t="s">
        <v>14</v>
      </c>
      <c r="K101" s="117">
        <v>6</v>
      </c>
      <c r="L101" s="118" t="s">
        <v>200</v>
      </c>
      <c r="M101" s="117">
        <v>0</v>
      </c>
      <c r="N101" s="118" t="s">
        <v>14</v>
      </c>
      <c r="O101" s="117">
        <v>0</v>
      </c>
      <c r="P101" s="118" t="s">
        <v>14</v>
      </c>
      <c r="Q101" s="117">
        <v>0</v>
      </c>
      <c r="R101" s="149" t="s">
        <v>14</v>
      </c>
      <c r="S101" s="117">
        <v>8</v>
      </c>
      <c r="T101" s="149" t="s">
        <v>319</v>
      </c>
      <c r="U101" s="117">
        <v>5</v>
      </c>
      <c r="V101" s="118" t="s">
        <v>466</v>
      </c>
      <c r="W101" s="198"/>
      <c r="X101" s="199"/>
      <c r="Y101" s="198"/>
      <c r="Z101" s="199"/>
      <c r="AA101" s="117">
        <v>6</v>
      </c>
      <c r="AB101" s="118" t="s">
        <v>200</v>
      </c>
      <c r="AC101" s="117">
        <v>0</v>
      </c>
      <c r="AD101" s="118" t="s">
        <v>14</v>
      </c>
      <c r="AE101" s="138">
        <v>30</v>
      </c>
      <c r="AF101" s="148" t="s">
        <v>65</v>
      </c>
    </row>
    <row r="102" spans="1:32" x14ac:dyDescent="0.2">
      <c r="A102" s="3" t="s">
        <v>343</v>
      </c>
      <c r="B102" s="140" t="s">
        <v>250</v>
      </c>
      <c r="C102" s="117">
        <v>0</v>
      </c>
      <c r="D102" s="118" t="s">
        <v>14</v>
      </c>
      <c r="E102" s="117">
        <v>0</v>
      </c>
      <c r="F102" s="118" t="s">
        <v>14</v>
      </c>
      <c r="G102" s="117">
        <v>0</v>
      </c>
      <c r="H102" s="118" t="s">
        <v>14</v>
      </c>
      <c r="I102" s="117">
        <v>0</v>
      </c>
      <c r="J102" s="118" t="s">
        <v>14</v>
      </c>
      <c r="K102" s="117">
        <v>0</v>
      </c>
      <c r="L102" s="118" t="s">
        <v>14</v>
      </c>
      <c r="M102" s="117">
        <v>0</v>
      </c>
      <c r="N102" s="118" t="s">
        <v>14</v>
      </c>
      <c r="O102" s="117">
        <v>0</v>
      </c>
      <c r="P102" s="118" t="s">
        <v>14</v>
      </c>
      <c r="Q102" s="117">
        <v>0</v>
      </c>
      <c r="R102" s="149" t="s">
        <v>14</v>
      </c>
      <c r="S102" s="117">
        <v>0</v>
      </c>
      <c r="T102" s="149" t="s">
        <v>14</v>
      </c>
      <c r="U102" s="117">
        <v>0</v>
      </c>
      <c r="V102" s="118" t="s">
        <v>14</v>
      </c>
      <c r="W102" s="117">
        <v>0</v>
      </c>
      <c r="X102" s="118" t="s">
        <v>14</v>
      </c>
      <c r="Y102" s="117">
        <v>0</v>
      </c>
      <c r="Z102" s="118" t="s">
        <v>14</v>
      </c>
      <c r="AA102" s="117">
        <v>0</v>
      </c>
      <c r="AB102" s="118" t="s">
        <v>14</v>
      </c>
      <c r="AC102" s="117">
        <v>0</v>
      </c>
      <c r="AD102" s="118" t="s">
        <v>14</v>
      </c>
      <c r="AE102" s="138">
        <v>0</v>
      </c>
      <c r="AF102" s="164">
        <v>0</v>
      </c>
    </row>
    <row r="103" spans="1:32" x14ac:dyDescent="0.2">
      <c r="A103" s="3" t="s">
        <v>343</v>
      </c>
      <c r="B103" s="140" t="s">
        <v>254</v>
      </c>
      <c r="C103" s="117">
        <v>0</v>
      </c>
      <c r="D103" s="118" t="s">
        <v>14</v>
      </c>
      <c r="E103" s="117">
        <v>0</v>
      </c>
      <c r="F103" s="118" t="s">
        <v>14</v>
      </c>
      <c r="G103" s="117">
        <v>0</v>
      </c>
      <c r="H103" s="118" t="s">
        <v>14</v>
      </c>
      <c r="I103" s="117">
        <v>0</v>
      </c>
      <c r="J103" s="118" t="s">
        <v>14</v>
      </c>
      <c r="K103" s="185"/>
      <c r="L103" s="186"/>
      <c r="M103" s="117">
        <v>0</v>
      </c>
      <c r="N103" s="118" t="s">
        <v>14</v>
      </c>
      <c r="O103" s="117">
        <v>0</v>
      </c>
      <c r="P103" s="118" t="s">
        <v>14</v>
      </c>
      <c r="Q103" s="117">
        <v>0</v>
      </c>
      <c r="R103" s="149" t="s">
        <v>14</v>
      </c>
      <c r="S103" s="117">
        <v>0</v>
      </c>
      <c r="T103" s="149" t="s">
        <v>14</v>
      </c>
      <c r="U103" s="117">
        <v>0</v>
      </c>
      <c r="V103" s="118" t="s">
        <v>14</v>
      </c>
      <c r="W103" s="198"/>
      <c r="X103" s="199"/>
      <c r="Y103" s="117">
        <v>0</v>
      </c>
      <c r="Z103" s="118" t="s">
        <v>14</v>
      </c>
      <c r="AA103" s="117">
        <v>0</v>
      </c>
      <c r="AB103" s="118" t="s">
        <v>14</v>
      </c>
      <c r="AC103" s="117">
        <v>0</v>
      </c>
      <c r="AD103" s="118" t="s">
        <v>14</v>
      </c>
      <c r="AE103" s="138">
        <v>3</v>
      </c>
      <c r="AF103" s="148" t="s">
        <v>257</v>
      </c>
    </row>
    <row r="104" spans="1:32" x14ac:dyDescent="0.2">
      <c r="A104" s="3" t="s">
        <v>343</v>
      </c>
      <c r="B104" s="140" t="s">
        <v>9</v>
      </c>
      <c r="C104" s="117">
        <v>13</v>
      </c>
      <c r="D104" s="118" t="s">
        <v>293</v>
      </c>
      <c r="E104" s="117">
        <v>33</v>
      </c>
      <c r="F104" s="118" t="s">
        <v>34</v>
      </c>
      <c r="G104" s="117">
        <v>97</v>
      </c>
      <c r="H104" s="118" t="s">
        <v>640</v>
      </c>
      <c r="I104" s="117">
        <v>15</v>
      </c>
      <c r="J104" s="118" t="s">
        <v>207</v>
      </c>
      <c r="K104" s="117">
        <v>206</v>
      </c>
      <c r="L104" s="118" t="s">
        <v>393</v>
      </c>
      <c r="M104" s="117">
        <v>35</v>
      </c>
      <c r="N104" s="118" t="s">
        <v>175</v>
      </c>
      <c r="O104" s="117">
        <v>2</v>
      </c>
      <c r="P104" s="118" t="s">
        <v>492</v>
      </c>
      <c r="Q104" s="117">
        <v>20</v>
      </c>
      <c r="R104" s="149" t="s">
        <v>385</v>
      </c>
      <c r="S104" s="117">
        <v>107</v>
      </c>
      <c r="T104" s="118" t="s">
        <v>273</v>
      </c>
      <c r="U104" s="117">
        <v>46</v>
      </c>
      <c r="V104" s="118" t="s">
        <v>184</v>
      </c>
      <c r="W104" s="117">
        <v>207</v>
      </c>
      <c r="X104" s="118" t="s">
        <v>345</v>
      </c>
      <c r="Y104" s="117">
        <v>68</v>
      </c>
      <c r="Z104" s="118" t="s">
        <v>627</v>
      </c>
      <c r="AA104" s="117">
        <v>77</v>
      </c>
      <c r="AB104" s="118" t="s">
        <v>546</v>
      </c>
      <c r="AC104" s="117">
        <v>9</v>
      </c>
      <c r="AD104" s="118" t="s">
        <v>391</v>
      </c>
      <c r="AE104" s="117">
        <v>934</v>
      </c>
      <c r="AF104" s="118" t="s">
        <v>476</v>
      </c>
    </row>
    <row r="105" spans="1:32" x14ac:dyDescent="0.2">
      <c r="A105" s="3" t="s">
        <v>402</v>
      </c>
      <c r="B105" s="140" t="s">
        <v>9</v>
      </c>
      <c r="C105" s="117">
        <v>39</v>
      </c>
      <c r="D105" s="118" t="s">
        <v>336</v>
      </c>
      <c r="E105" s="117">
        <v>90</v>
      </c>
      <c r="F105" s="118" t="s">
        <v>38</v>
      </c>
      <c r="G105" s="117">
        <v>440</v>
      </c>
      <c r="H105" s="118" t="s">
        <v>308</v>
      </c>
      <c r="I105" s="117">
        <v>58</v>
      </c>
      <c r="J105" s="118" t="s">
        <v>219</v>
      </c>
      <c r="K105" s="117">
        <v>627</v>
      </c>
      <c r="L105" s="118" t="s">
        <v>113</v>
      </c>
      <c r="M105" s="117">
        <v>131</v>
      </c>
      <c r="N105" s="118" t="s">
        <v>327</v>
      </c>
      <c r="O105" s="117">
        <v>11</v>
      </c>
      <c r="P105" s="118" t="s">
        <v>398</v>
      </c>
      <c r="Q105" s="117">
        <v>59</v>
      </c>
      <c r="R105" s="149" t="s">
        <v>219</v>
      </c>
      <c r="S105" s="117">
        <v>350</v>
      </c>
      <c r="T105" s="118" t="s">
        <v>625</v>
      </c>
      <c r="U105" s="117">
        <v>171</v>
      </c>
      <c r="V105" s="118" t="s">
        <v>520</v>
      </c>
      <c r="W105" s="117">
        <v>701</v>
      </c>
      <c r="X105" s="118" t="s">
        <v>337</v>
      </c>
      <c r="Y105" s="117">
        <v>173</v>
      </c>
      <c r="Z105" s="118" t="s">
        <v>270</v>
      </c>
      <c r="AA105" s="117">
        <v>238</v>
      </c>
      <c r="AB105" s="118" t="s">
        <v>504</v>
      </c>
      <c r="AC105" s="117">
        <v>11</v>
      </c>
      <c r="AD105" s="118" t="s">
        <v>398</v>
      </c>
      <c r="AE105" s="117">
        <v>3099</v>
      </c>
      <c r="AF105" s="148" t="s">
        <v>71</v>
      </c>
    </row>
    <row r="106" spans="1:32" s="155" customFormat="1" ht="23.25" customHeight="1" x14ac:dyDescent="0.2">
      <c r="A106" s="152" t="s">
        <v>949</v>
      </c>
      <c r="B106" s="153"/>
      <c r="C106" s="154"/>
      <c r="D106" s="153"/>
      <c r="E106" s="154"/>
      <c r="F106" s="153"/>
      <c r="G106" s="154"/>
      <c r="H106" s="153"/>
      <c r="I106" s="154"/>
      <c r="J106" s="153"/>
      <c r="K106" s="154"/>
      <c r="L106" s="153"/>
      <c r="M106" s="154"/>
      <c r="N106" s="153"/>
      <c r="O106" s="154"/>
      <c r="P106" s="153"/>
      <c r="Q106" s="154"/>
      <c r="R106" s="153"/>
      <c r="S106" s="154"/>
      <c r="T106" s="153"/>
      <c r="U106" s="154"/>
      <c r="V106" s="153"/>
      <c r="W106" s="154"/>
      <c r="X106" s="153"/>
      <c r="Y106" s="154"/>
      <c r="Z106" s="153"/>
      <c r="AA106" s="154"/>
      <c r="AB106" s="153"/>
      <c r="AC106" s="154"/>
      <c r="AD106" s="153"/>
      <c r="AE106" s="154"/>
      <c r="AF106" s="153"/>
    </row>
    <row r="107" spans="1:32" s="2" customFormat="1" x14ac:dyDescent="0.2">
      <c r="A107" s="163" t="s">
        <v>1109</v>
      </c>
      <c r="B107"/>
      <c r="C107"/>
      <c r="D107"/>
      <c r="E107"/>
      <c r="F107"/>
      <c r="G107"/>
      <c r="H107"/>
      <c r="I107"/>
      <c r="J107"/>
      <c r="K107"/>
    </row>
    <row r="108" spans="1:32" s="151" customFormat="1" ht="11.25" customHeight="1" x14ac:dyDescent="0.2">
      <c r="A108" s="84" t="s">
        <v>1020</v>
      </c>
      <c r="B108" s="149"/>
      <c r="C108" s="150"/>
      <c r="D108" s="149"/>
      <c r="E108" s="150"/>
      <c r="F108" s="149"/>
      <c r="G108" s="150"/>
      <c r="H108" s="149"/>
      <c r="I108" s="150"/>
      <c r="J108" s="149"/>
      <c r="K108" s="150"/>
      <c r="L108" s="149"/>
      <c r="M108" s="150"/>
      <c r="N108" s="149"/>
      <c r="O108" s="150"/>
      <c r="P108" s="149"/>
      <c r="Q108" s="150"/>
      <c r="R108" s="149"/>
      <c r="S108" s="150"/>
      <c r="T108" s="149"/>
      <c r="U108" s="150"/>
      <c r="V108" s="149"/>
      <c r="W108" s="150"/>
      <c r="X108" s="149"/>
      <c r="Y108" s="150"/>
      <c r="Z108" s="149"/>
      <c r="AA108" s="150"/>
      <c r="AB108" s="149"/>
      <c r="AC108" s="150"/>
      <c r="AD108" s="149"/>
      <c r="AE108" s="150"/>
      <c r="AF108" s="149"/>
    </row>
    <row r="109" spans="1:32" x14ac:dyDescent="0.2">
      <c r="A109" s="84" t="s">
        <v>1140</v>
      </c>
    </row>
    <row r="110" spans="1:32" x14ac:dyDescent="0.2">
      <c r="A110" s="84" t="s">
        <v>1141</v>
      </c>
    </row>
  </sheetData>
  <mergeCells count="4">
    <mergeCell ref="A1:AE1"/>
    <mergeCell ref="A3:I3"/>
    <mergeCell ref="A4:I4"/>
    <mergeCell ref="A2:I2"/>
  </mergeCells>
  <conditionalFormatting sqref="F6 H6 J6 L6 N6 P6 R6 T6 V6 X6 Z6 AB6 AD6 AF6 F20 H20 J20 L20 N20 P20 R20 T20 V20 X20 Z20 AB20 AD20 AF20 F35 H35 J35 L35 N35 P35 R35 T35 V35 X35 Z35 AB35 AD35 AF35 F49 H49 J49 L49 N49 P49 R49 T49 V49 X49 Z49 AB49 AD49 AF49 F63 H63 J63 L63 N63 P63 R63 T63 V63 X63 Z63 AB63 AD63 AF63 F79 H79 J79 L79 N79 P79 V79 X79 Z79 AB79 AD79 AF79 F93 H93 J93 L93 N93 P93 R93 T93 V93 X93 Z93 AD93 AF93 E7:AF19 E21:AF27 E36:AF37 E50:AF50 E64:AF64 E85:AF85 C94:AF94 E39:AF48 E75:R75 C106:AF106 C105 AE105:AF105 AC105 AA105 Y105 W105 U105 S105 Q105 O105 M105 K105 I105 G105 E105 E29:AF34 AE28:AF28 E70:AF70 C103:V103 E78:T78 E52:AF52 E51:T51 W51:AF51 E54:AF54 E53:T53 W53:AF53 E56:AF56 E55:T55 W55:AF55 E58:AF62 E57:T57 W57:AF57 E67:AF67 E65:T66 W65:AF66 E68:T68 W68:AF68 E72:T72 W72:X72 AC72:AF72 E73:V73 AA73:AF73 E74:P74 S74:AF74 U75:AF75 E77:Z77 AC77:AF77 AA78:AB78 AE78:AF78 E80:V80 Y80:AF80 E81:P81 S81:T81 W81:AF81 E82:R82 U82:AF82 E83:P83 S83:AF83 E84:R84 U84:V84 AA84:AF84 E92:P92 E86:P86 E87:R87 U86:AF86 W87:X87 U88:X88 AA87:AF87 AC88:AF88 E88:P90 S89:AF89 S90:X90 E91:X91 AA90:AF90 AC91:AF91 S92:AF92 C98:AF98 C95:P95 U95:X95 C96:T96 W96:X96 AA95:AF96 C97:P97 S97:AF97 C101:V101 C99:T99 C100:R100 W99:X100 AA99:AF99 AA100:AB100 AE100:AF100 AA101:AF101 Y103:AF103">
    <cfRule type="expression" dxfId="505" priority="159">
      <formula>IF($B6="Total",1,0)</formula>
    </cfRule>
  </conditionalFormatting>
  <conditionalFormatting sqref="O108 AC108 A104:A106 A78:A101 A71:A76 A30:A69 A6:A28">
    <cfRule type="expression" dxfId="504" priority="158">
      <formula>IF(OR($B5="Organisation",$B6="Total",$B5="Total"),0,1)</formula>
    </cfRule>
  </conditionalFormatting>
  <conditionalFormatting sqref="E6 G6 I6 K6 M6 O6 Q6 S6 U6 W6 Y6 AA6 AC6 AE6 E20 G20 I20 K20 M20 O20 Q20 S20 U20 W20 Y20 AA20 AC20 AE20 E35 G35 I35 K35 M35 O35 Q35 S35 U35 W35 Y35 AA35 AC35 AE35 E49 G49 I49 K49 M49 O49 Q49 S49 U49 W49 Y49 AA49 AC49 AE49 E63 G63 I63 K63 M63 O63 Q63 S63 U63 W63 Y63 AA63 AC63 AE63 E79 G79 I79 K79 M79 O79 U79 W79 Y79 AA79 AC79 AE79 E93 G93 I93 K93 M93 O93 Q93 S93 U93 W93 Y93 AC93 AE93">
    <cfRule type="expression" dxfId="503" priority="160">
      <formula>IF($B6="Total",1,0)</formula>
    </cfRule>
  </conditionalFormatting>
  <conditionalFormatting sqref="D6 D20 D35 D49 D63 D79 D93 C7:D19 C36:D48 C50:D62 C80:D92 C64:D68 C21:D34 C70:D75 C77:D78">
    <cfRule type="expression" dxfId="502" priority="161">
      <formula>IF($B6="Total",1,0)</formula>
    </cfRule>
  </conditionalFormatting>
  <conditionalFormatting sqref="A6:B39">
    <cfRule type="expression" dxfId="501" priority="167">
      <formula>IF($B6="Total",1,0)</formula>
    </cfRule>
  </conditionalFormatting>
  <conditionalFormatting sqref="A40:B73">
    <cfRule type="expression" dxfId="500" priority="165">
      <formula>IF($B40="Total",1,0)</formula>
    </cfRule>
  </conditionalFormatting>
  <conditionalFormatting sqref="B108:AF108 A103:B106 A74:B101">
    <cfRule type="expression" dxfId="499" priority="163">
      <formula>IF($B74="Total",1,0)</formula>
    </cfRule>
  </conditionalFormatting>
  <conditionalFormatting sqref="C6 C20 C35 C49 C63 C79 C93">
    <cfRule type="expression" dxfId="498" priority="168">
      <formula>IF($B6="Total",1,0)</formula>
    </cfRule>
  </conditionalFormatting>
  <conditionalFormatting sqref="E38">
    <cfRule type="expression" dxfId="497" priority="157">
      <formula>IF($B38="Total",1,0)</formula>
    </cfRule>
  </conditionalFormatting>
  <conditionalFormatting sqref="G38">
    <cfRule type="expression" dxfId="496" priority="156">
      <formula>IF($B38="Total",1,0)</formula>
    </cfRule>
  </conditionalFormatting>
  <conditionalFormatting sqref="I38">
    <cfRule type="expression" dxfId="495" priority="155">
      <formula>IF($B38="Total",1,0)</formula>
    </cfRule>
  </conditionalFormatting>
  <conditionalFormatting sqref="K38">
    <cfRule type="expression" dxfId="494" priority="154">
      <formula>IF($B38="Total",1,0)</formula>
    </cfRule>
  </conditionalFormatting>
  <conditionalFormatting sqref="M38">
    <cfRule type="expression" dxfId="493" priority="153">
      <formula>IF($B38="Total",1,0)</formula>
    </cfRule>
  </conditionalFormatting>
  <conditionalFormatting sqref="O38">
    <cfRule type="expression" dxfId="492" priority="152">
      <formula>IF($B38="Total",1,0)</formula>
    </cfRule>
  </conditionalFormatting>
  <conditionalFormatting sqref="Q38">
    <cfRule type="expression" dxfId="491" priority="151">
      <formula>IF($B38="Total",1,0)</formula>
    </cfRule>
  </conditionalFormatting>
  <conditionalFormatting sqref="S38">
    <cfRule type="expression" dxfId="490" priority="150">
      <formula>IF($B38="Total",1,0)</formula>
    </cfRule>
  </conditionalFormatting>
  <conditionalFormatting sqref="U38">
    <cfRule type="expression" dxfId="489" priority="149">
      <formula>IF($B38="Total",1,0)</formula>
    </cfRule>
  </conditionalFormatting>
  <conditionalFormatting sqref="W38">
    <cfRule type="expression" dxfId="488" priority="148">
      <formula>IF($B38="Total",1,0)</formula>
    </cfRule>
  </conditionalFormatting>
  <conditionalFormatting sqref="Y38">
    <cfRule type="expression" dxfId="487" priority="147">
      <formula>IF($B38="Total",1,0)</formula>
    </cfRule>
  </conditionalFormatting>
  <conditionalFormatting sqref="AA38">
    <cfRule type="expression" dxfId="486" priority="146">
      <formula>IF($B38="Total",1,0)</formula>
    </cfRule>
  </conditionalFormatting>
  <conditionalFormatting sqref="AC38">
    <cfRule type="expression" dxfId="485" priority="145">
      <formula>IF($B38="Total",1,0)</formula>
    </cfRule>
  </conditionalFormatting>
  <conditionalFormatting sqref="AE38">
    <cfRule type="expression" dxfId="484" priority="144">
      <formula>IF($B38="Total",1,0)</formula>
    </cfRule>
  </conditionalFormatting>
  <conditionalFormatting sqref="C104">
    <cfRule type="expression" dxfId="483" priority="143">
      <formula>IF($B104="Total",1,0)</formula>
    </cfRule>
  </conditionalFormatting>
  <conditionalFormatting sqref="E104">
    <cfRule type="expression" dxfId="482" priority="142">
      <formula>IF($B104="Total",1,0)</formula>
    </cfRule>
  </conditionalFormatting>
  <conditionalFormatting sqref="E71">
    <cfRule type="expression" dxfId="481" priority="141">
      <formula>IF($B71="Total",1,0)</formula>
    </cfRule>
  </conditionalFormatting>
  <conditionalFormatting sqref="G71">
    <cfRule type="expression" dxfId="480" priority="140">
      <formula>IF($B71="Total",1,0)</formula>
    </cfRule>
  </conditionalFormatting>
  <conditionalFormatting sqref="I71">
    <cfRule type="expression" dxfId="479" priority="139">
      <formula>IF($B71="Total",1,0)</formula>
    </cfRule>
  </conditionalFormatting>
  <conditionalFormatting sqref="K71">
    <cfRule type="expression" dxfId="478" priority="138">
      <formula>IF($B71="Total",1,0)</formula>
    </cfRule>
  </conditionalFormatting>
  <conditionalFormatting sqref="M71">
    <cfRule type="expression" dxfId="477" priority="137">
      <formula>IF($B71="Total",1,0)</formula>
    </cfRule>
  </conditionalFormatting>
  <conditionalFormatting sqref="O71">
    <cfRule type="expression" dxfId="476" priority="136">
      <formula>IF($B71="Total",1,0)</formula>
    </cfRule>
  </conditionalFormatting>
  <conditionalFormatting sqref="Q71">
    <cfRule type="expression" dxfId="475" priority="135">
      <formula>IF($B71="Total",1,0)</formula>
    </cfRule>
  </conditionalFormatting>
  <conditionalFormatting sqref="S71">
    <cfRule type="expression" dxfId="474" priority="134">
      <formula>IF($B71="Total",1,0)</formula>
    </cfRule>
  </conditionalFormatting>
  <conditionalFormatting sqref="U71">
    <cfRule type="expression" dxfId="473" priority="133">
      <formula>IF($B71="Total",1,0)</formula>
    </cfRule>
  </conditionalFormatting>
  <conditionalFormatting sqref="W71">
    <cfRule type="expression" dxfId="472" priority="132">
      <formula>IF($B71="Total",1,0)</formula>
    </cfRule>
  </conditionalFormatting>
  <conditionalFormatting sqref="Y71">
    <cfRule type="expression" dxfId="471" priority="131">
      <formula>IF($B71="Total",1,0)</formula>
    </cfRule>
  </conditionalFormatting>
  <conditionalFormatting sqref="AA71">
    <cfRule type="expression" dxfId="470" priority="130">
      <formula>IF($B71="Total",1,0)</formula>
    </cfRule>
  </conditionalFormatting>
  <conditionalFormatting sqref="AC71">
    <cfRule type="expression" dxfId="469" priority="129">
      <formula>IF($B71="Total",1,0)</formula>
    </cfRule>
  </conditionalFormatting>
  <conditionalFormatting sqref="AE71">
    <cfRule type="expression" dxfId="468" priority="128">
      <formula>IF($B71="Total",1,0)</formula>
    </cfRule>
  </conditionalFormatting>
  <conditionalFormatting sqref="G104">
    <cfRule type="expression" dxfId="467" priority="127">
      <formula>IF($B104="Total",1,0)</formula>
    </cfRule>
  </conditionalFormatting>
  <conditionalFormatting sqref="I104">
    <cfRule type="expression" dxfId="466" priority="126">
      <formula>IF($B104="Total",1,0)</formula>
    </cfRule>
  </conditionalFormatting>
  <conditionalFormatting sqref="K104">
    <cfRule type="expression" dxfId="465" priority="125">
      <formula>IF($B104="Total",1,0)</formula>
    </cfRule>
  </conditionalFormatting>
  <conditionalFormatting sqref="M104">
    <cfRule type="expression" dxfId="464" priority="124">
      <formula>IF($B104="Total",1,0)</formula>
    </cfRule>
  </conditionalFormatting>
  <conditionalFormatting sqref="O104">
    <cfRule type="expression" dxfId="463" priority="123">
      <formula>IF($B104="Total",1,0)</formula>
    </cfRule>
  </conditionalFormatting>
  <conditionalFormatting sqref="Q104">
    <cfRule type="expression" dxfId="462" priority="122">
      <formula>IF($B104="Total",1,0)</formula>
    </cfRule>
  </conditionalFormatting>
  <conditionalFormatting sqref="S104">
    <cfRule type="expression" dxfId="461" priority="121">
      <formula>IF($B104="Total",1,0)</formula>
    </cfRule>
  </conditionalFormatting>
  <conditionalFormatting sqref="U104">
    <cfRule type="expression" dxfId="460" priority="120">
      <formula>IF($B104="Total",1,0)</formula>
    </cfRule>
  </conditionalFormatting>
  <conditionalFormatting sqref="W104">
    <cfRule type="expression" dxfId="459" priority="119">
      <formula>IF($B104="Total",1,0)</formula>
    </cfRule>
  </conditionalFormatting>
  <conditionalFormatting sqref="Y104">
    <cfRule type="expression" dxfId="458" priority="118">
      <formula>IF($B104="Total",1,0)</formula>
    </cfRule>
  </conditionalFormatting>
  <conditionalFormatting sqref="AA104">
    <cfRule type="expression" dxfId="457" priority="117">
      <formula>IF($B104="Total",1,0)</formula>
    </cfRule>
  </conditionalFormatting>
  <conditionalFormatting sqref="AC104">
    <cfRule type="expression" dxfId="456" priority="116">
      <formula>IF($B104="Total",1,0)</formula>
    </cfRule>
  </conditionalFormatting>
  <conditionalFormatting sqref="AE104">
    <cfRule type="expression" dxfId="455" priority="115">
      <formula>IF($B104="Total",1,0)</formula>
    </cfRule>
  </conditionalFormatting>
  <conditionalFormatting sqref="F38">
    <cfRule type="expression" dxfId="454" priority="114">
      <formula>IF($B38="Total",1,0)</formula>
    </cfRule>
  </conditionalFormatting>
  <conditionalFormatting sqref="H38">
    <cfRule type="expression" dxfId="453" priority="113">
      <formula>IF($B38="Total",1,0)</formula>
    </cfRule>
  </conditionalFormatting>
  <conditionalFormatting sqref="J38">
    <cfRule type="expression" dxfId="452" priority="112">
      <formula>IF($B38="Total",1,0)</formula>
    </cfRule>
  </conditionalFormatting>
  <conditionalFormatting sqref="L38">
    <cfRule type="expression" dxfId="451" priority="111">
      <formula>IF($B38="Total",1,0)</formula>
    </cfRule>
  </conditionalFormatting>
  <conditionalFormatting sqref="N38">
    <cfRule type="expression" dxfId="450" priority="110">
      <formula>IF($B38="Total",1,0)</formula>
    </cfRule>
  </conditionalFormatting>
  <conditionalFormatting sqref="P38">
    <cfRule type="expression" dxfId="449" priority="109">
      <formula>IF($B38="Total",1,0)</formula>
    </cfRule>
  </conditionalFormatting>
  <conditionalFormatting sqref="R38">
    <cfRule type="expression" dxfId="448" priority="108">
      <formula>IF($B38="Total",1,0)</formula>
    </cfRule>
  </conditionalFormatting>
  <conditionalFormatting sqref="T38">
    <cfRule type="expression" dxfId="447" priority="107">
      <formula>IF($B38="Total",1,0)</formula>
    </cfRule>
  </conditionalFormatting>
  <conditionalFormatting sqref="V38">
    <cfRule type="expression" dxfId="446" priority="106">
      <formula>IF($B38="Total",1,0)</formula>
    </cfRule>
  </conditionalFormatting>
  <conditionalFormatting sqref="X38">
    <cfRule type="expression" dxfId="445" priority="105">
      <formula>IF($B38="Total",1,0)</formula>
    </cfRule>
  </conditionalFormatting>
  <conditionalFormatting sqref="Z38">
    <cfRule type="expression" dxfId="444" priority="104">
      <formula>IF($B38="Total",1,0)</formula>
    </cfRule>
  </conditionalFormatting>
  <conditionalFormatting sqref="AB38">
    <cfRule type="expression" dxfId="443" priority="103">
      <formula>IF($B38="Total",1,0)</formula>
    </cfRule>
  </conditionalFormatting>
  <conditionalFormatting sqref="AD38">
    <cfRule type="expression" dxfId="442" priority="102">
      <formula>IF($B38="Total",1,0)</formula>
    </cfRule>
  </conditionalFormatting>
  <conditionalFormatting sqref="AF38">
    <cfRule type="expression" dxfId="441" priority="101">
      <formula>IF($B38="Total",1,0)</formula>
    </cfRule>
  </conditionalFormatting>
  <conditionalFormatting sqref="AF71">
    <cfRule type="expression" dxfId="440" priority="100">
      <formula>IF($B71="Total",1,0)</formula>
    </cfRule>
  </conditionalFormatting>
  <conditionalFormatting sqref="AF104">
    <cfRule type="expression" dxfId="439" priority="99">
      <formula>IF($B104="Total",1,0)</formula>
    </cfRule>
  </conditionalFormatting>
  <conditionalFormatting sqref="AD71">
    <cfRule type="expression" dxfId="438" priority="98">
      <formula>IF($B71="Total",1,0)</formula>
    </cfRule>
  </conditionalFormatting>
  <conditionalFormatting sqref="AD104:AD105">
    <cfRule type="expression" dxfId="437" priority="97">
      <formula>IF($B104="Total",1,0)</formula>
    </cfRule>
  </conditionalFormatting>
  <conditionalFormatting sqref="AB71">
    <cfRule type="expression" dxfId="436" priority="96">
      <formula>IF($B71="Total",1,0)</formula>
    </cfRule>
  </conditionalFormatting>
  <conditionalFormatting sqref="AB104:AB105">
    <cfRule type="expression" dxfId="435" priority="95">
      <formula>IF($B104="Total",1,0)</formula>
    </cfRule>
  </conditionalFormatting>
  <conditionalFormatting sqref="Z71">
    <cfRule type="expression" dxfId="434" priority="94">
      <formula>IF($B71="Total",1,0)</formula>
    </cfRule>
  </conditionalFormatting>
  <conditionalFormatting sqref="Z104:Z105">
    <cfRule type="expression" dxfId="433" priority="93">
      <formula>IF($B104="Total",1,0)</formula>
    </cfRule>
  </conditionalFormatting>
  <conditionalFormatting sqref="X71">
    <cfRule type="expression" dxfId="432" priority="92">
      <formula>IF($B71="Total",1,0)</formula>
    </cfRule>
  </conditionalFormatting>
  <conditionalFormatting sqref="X104:X105">
    <cfRule type="expression" dxfId="431" priority="91">
      <formula>IF($B104="Total",1,0)</formula>
    </cfRule>
  </conditionalFormatting>
  <conditionalFormatting sqref="V71">
    <cfRule type="expression" dxfId="430" priority="90">
      <formula>IF($B71="Total",1,0)</formula>
    </cfRule>
  </conditionalFormatting>
  <conditionalFormatting sqref="V104:V105">
    <cfRule type="expression" dxfId="429" priority="89">
      <formula>IF($B104="Total",1,0)</formula>
    </cfRule>
  </conditionalFormatting>
  <conditionalFormatting sqref="T71">
    <cfRule type="expression" dxfId="428" priority="88">
      <formula>IF($B71="Total",1,0)</formula>
    </cfRule>
  </conditionalFormatting>
  <conditionalFormatting sqref="T104:T105">
    <cfRule type="expression" dxfId="427" priority="87">
      <formula>IF($B104="Total",1,0)</formula>
    </cfRule>
  </conditionalFormatting>
  <conditionalFormatting sqref="R71">
    <cfRule type="expression" dxfId="426" priority="86">
      <formula>IF($B71="Total",1,0)</formula>
    </cfRule>
  </conditionalFormatting>
  <conditionalFormatting sqref="R104:R105">
    <cfRule type="expression" dxfId="425" priority="85">
      <formula>IF($B104="Total",1,0)</formula>
    </cfRule>
  </conditionalFormatting>
  <conditionalFormatting sqref="P71">
    <cfRule type="expression" dxfId="424" priority="84">
      <formula>IF($B71="Total",1,0)</formula>
    </cfRule>
  </conditionalFormatting>
  <conditionalFormatting sqref="P104:P105">
    <cfRule type="expression" dxfId="423" priority="83">
      <formula>IF($B104="Total",1,0)</formula>
    </cfRule>
  </conditionalFormatting>
  <conditionalFormatting sqref="N71">
    <cfRule type="expression" dxfId="422" priority="82">
      <formula>IF($B71="Total",1,0)</formula>
    </cfRule>
  </conditionalFormatting>
  <conditionalFormatting sqref="N104:N105">
    <cfRule type="expression" dxfId="421" priority="81">
      <formula>IF($B104="Total",1,0)</formula>
    </cfRule>
  </conditionalFormatting>
  <conditionalFormatting sqref="L71">
    <cfRule type="expression" dxfId="420" priority="80">
      <formula>IF($B71="Total",1,0)</formula>
    </cfRule>
  </conditionalFormatting>
  <conditionalFormatting sqref="L104:L105">
    <cfRule type="expression" dxfId="419" priority="79">
      <formula>IF($B104="Total",1,0)</formula>
    </cfRule>
  </conditionalFormatting>
  <conditionalFormatting sqref="J71">
    <cfRule type="expression" dxfId="418" priority="78">
      <formula>IF($B71="Total",1,0)</formula>
    </cfRule>
  </conditionalFormatting>
  <conditionalFormatting sqref="J104:J105">
    <cfRule type="expression" dxfId="417" priority="77">
      <formula>IF($B104="Total",1,0)</formula>
    </cfRule>
  </conditionalFormatting>
  <conditionalFormatting sqref="H71">
    <cfRule type="expression" dxfId="416" priority="76">
      <formula>IF($B71="Total",1,0)</formula>
    </cfRule>
  </conditionalFormatting>
  <conditionalFormatting sqref="H104:H105">
    <cfRule type="expression" dxfId="415" priority="75">
      <formula>IF($B104="Total",1,0)</formula>
    </cfRule>
  </conditionalFormatting>
  <conditionalFormatting sqref="F71">
    <cfRule type="expression" dxfId="414" priority="74">
      <formula>IF($B71="Total",1,0)</formula>
    </cfRule>
  </conditionalFormatting>
  <conditionalFormatting sqref="F104:F105">
    <cfRule type="expression" dxfId="413" priority="73">
      <formula>IF($B104="Total",1,0)</formula>
    </cfRule>
  </conditionalFormatting>
  <conditionalFormatting sqref="D104:D105">
    <cfRule type="expression" dxfId="412" priority="72">
      <formula>IF($B104="Total",1,0)</formula>
    </cfRule>
  </conditionalFormatting>
  <conditionalFormatting sqref="A29 A70 A103 A77">
    <cfRule type="expression" dxfId="411" priority="182">
      <formula>IF(OR($B27="Organisation",$B29="Total",$B27="Total"),0,1)</formula>
    </cfRule>
  </conditionalFormatting>
  <conditionalFormatting sqref="E28:F28">
    <cfRule type="expression" dxfId="410" priority="66">
      <formula>IF($B28="Total",1,0)</formula>
    </cfRule>
  </conditionalFormatting>
  <conditionalFormatting sqref="G28:H28">
    <cfRule type="expression" dxfId="409" priority="65">
      <formula>IF($B28="Total",1,0)</formula>
    </cfRule>
  </conditionalFormatting>
  <conditionalFormatting sqref="I28:J28">
    <cfRule type="expression" dxfId="408" priority="64">
      <formula>IF($B28="Total",1,0)</formula>
    </cfRule>
  </conditionalFormatting>
  <conditionalFormatting sqref="K28:L28">
    <cfRule type="expression" dxfId="407" priority="63">
      <formula>IF($B28="Total",1,0)</formula>
    </cfRule>
  </conditionalFormatting>
  <conditionalFormatting sqref="M28:N28">
    <cfRule type="expression" dxfId="406" priority="62">
      <formula>IF($B28="Total",1,0)</formula>
    </cfRule>
  </conditionalFormatting>
  <conditionalFormatting sqref="O28:P28">
    <cfRule type="expression" dxfId="405" priority="61">
      <formula>IF($B28="Total",1,0)</formula>
    </cfRule>
  </conditionalFormatting>
  <conditionalFormatting sqref="Q28:R28">
    <cfRule type="expression" dxfId="404" priority="60">
      <formula>IF($B28="Total",1,0)</formula>
    </cfRule>
  </conditionalFormatting>
  <conditionalFormatting sqref="S28:T28">
    <cfRule type="expression" dxfId="403" priority="59">
      <formula>IF($B28="Total",1,0)</formula>
    </cfRule>
  </conditionalFormatting>
  <conditionalFormatting sqref="U28:V28">
    <cfRule type="expression" dxfId="402" priority="58">
      <formula>IF($B28="Total",1,0)</formula>
    </cfRule>
  </conditionalFormatting>
  <conditionalFormatting sqref="W28:X28">
    <cfRule type="expression" dxfId="401" priority="57">
      <formula>IF($B28="Total",1,0)</formula>
    </cfRule>
  </conditionalFormatting>
  <conditionalFormatting sqref="Y28:Z28">
    <cfRule type="expression" dxfId="400" priority="56">
      <formula>IF($B28="Total",1,0)</formula>
    </cfRule>
  </conditionalFormatting>
  <conditionalFormatting sqref="AA28:AB28">
    <cfRule type="expression" dxfId="399" priority="55">
      <formula>IF($B28="Total",1,0)</formula>
    </cfRule>
  </conditionalFormatting>
  <conditionalFormatting sqref="AC28:AD28">
    <cfRule type="expression" dxfId="398" priority="54">
      <formula>IF($B28="Total",1,0)</formula>
    </cfRule>
  </conditionalFormatting>
  <conditionalFormatting sqref="AE69:AF69">
    <cfRule type="expression" dxfId="397" priority="52">
      <formula>IF($B69="Total",1,0)</formula>
    </cfRule>
  </conditionalFormatting>
  <conditionalFormatting sqref="C69:D69">
    <cfRule type="expression" dxfId="396" priority="53">
      <formula>IF($B69="Total",1,0)</formula>
    </cfRule>
  </conditionalFormatting>
  <conditionalFormatting sqref="E69:F69">
    <cfRule type="expression" dxfId="395" priority="51">
      <formula>IF($B69="Total",1,0)</formula>
    </cfRule>
  </conditionalFormatting>
  <conditionalFormatting sqref="G69:H69">
    <cfRule type="expression" dxfId="394" priority="50">
      <formula>IF($B69="Total",1,0)</formula>
    </cfRule>
  </conditionalFormatting>
  <conditionalFormatting sqref="I69:J69">
    <cfRule type="expression" dxfId="393" priority="49">
      <formula>IF($B69="Total",1,0)</formula>
    </cfRule>
  </conditionalFormatting>
  <conditionalFormatting sqref="K69:L69">
    <cfRule type="expression" dxfId="392" priority="48">
      <formula>IF($B69="Total",1,0)</formula>
    </cfRule>
  </conditionalFormatting>
  <conditionalFormatting sqref="M69:N69">
    <cfRule type="expression" dxfId="391" priority="47">
      <formula>IF($B69="Total",1,0)</formula>
    </cfRule>
  </conditionalFormatting>
  <conditionalFormatting sqref="O69:P69">
    <cfRule type="expression" dxfId="390" priority="46">
      <formula>IF($B69="Total",1,0)</formula>
    </cfRule>
  </conditionalFormatting>
  <conditionalFormatting sqref="Q69:R69">
    <cfRule type="expression" dxfId="389" priority="45">
      <formula>IF($B69="Total",1,0)</formula>
    </cfRule>
  </conditionalFormatting>
  <conditionalFormatting sqref="S69:T69">
    <cfRule type="expression" dxfId="388" priority="44">
      <formula>IF($B69="Total",1,0)</formula>
    </cfRule>
  </conditionalFormatting>
  <conditionalFormatting sqref="U69:V69">
    <cfRule type="expression" dxfId="387" priority="43">
      <formula>IF($B69="Total",1,0)</formula>
    </cfRule>
  </conditionalFormatting>
  <conditionalFormatting sqref="W69:X69">
    <cfRule type="expression" dxfId="386" priority="42">
      <formula>IF($B69="Total",1,0)</formula>
    </cfRule>
  </conditionalFormatting>
  <conditionalFormatting sqref="Y69:Z69">
    <cfRule type="expression" dxfId="385" priority="41">
      <formula>IF($B69="Total",1,0)</formula>
    </cfRule>
  </conditionalFormatting>
  <conditionalFormatting sqref="AA69:AB69">
    <cfRule type="expression" dxfId="384" priority="40">
      <formula>IF($B69="Total",1,0)</formula>
    </cfRule>
  </conditionalFormatting>
  <conditionalFormatting sqref="AC69:AD69">
    <cfRule type="expression" dxfId="383" priority="39">
      <formula>IF($B69="Total",1,0)</formula>
    </cfRule>
  </conditionalFormatting>
  <conditionalFormatting sqref="B102">
    <cfRule type="expression" dxfId="382" priority="37">
      <formula>IF($B102="Total",1,0)</formula>
    </cfRule>
  </conditionalFormatting>
  <conditionalFormatting sqref="AE102:AF102">
    <cfRule type="expression" dxfId="381" priority="34">
      <formula>IF($B102="Total",1,0)</formula>
    </cfRule>
  </conditionalFormatting>
  <conditionalFormatting sqref="C102:D102">
    <cfRule type="expression" dxfId="380" priority="35">
      <formula>IF($B102="Total",1,0)</formula>
    </cfRule>
  </conditionalFormatting>
  <conditionalFormatting sqref="E102:F102">
    <cfRule type="expression" dxfId="379" priority="33">
      <formula>IF($B102="Total",1,0)</formula>
    </cfRule>
  </conditionalFormatting>
  <conditionalFormatting sqref="G102:H102">
    <cfRule type="expression" dxfId="378" priority="32">
      <formula>IF($B102="Total",1,0)</formula>
    </cfRule>
  </conditionalFormatting>
  <conditionalFormatting sqref="I102:J102">
    <cfRule type="expression" dxfId="377" priority="31">
      <formula>IF($B102="Total",1,0)</formula>
    </cfRule>
  </conditionalFormatting>
  <conditionalFormatting sqref="K102:L102">
    <cfRule type="expression" dxfId="376" priority="30">
      <formula>IF($B102="Total",1,0)</formula>
    </cfRule>
  </conditionalFormatting>
  <conditionalFormatting sqref="M102:N102">
    <cfRule type="expression" dxfId="375" priority="29">
      <formula>IF($B102="Total",1,0)</formula>
    </cfRule>
  </conditionalFormatting>
  <conditionalFormatting sqref="O102:P102">
    <cfRule type="expression" dxfId="374" priority="28">
      <formula>IF($B102="Total",1,0)</formula>
    </cfRule>
  </conditionalFormatting>
  <conditionalFormatting sqref="Q102:R102">
    <cfRule type="expression" dxfId="373" priority="27">
      <formula>IF($B102="Total",1,0)</formula>
    </cfRule>
  </conditionalFormatting>
  <conditionalFormatting sqref="S102:T102">
    <cfRule type="expression" dxfId="372" priority="26">
      <formula>IF($B102="Total",1,0)</formula>
    </cfRule>
  </conditionalFormatting>
  <conditionalFormatting sqref="U102:V102">
    <cfRule type="expression" dxfId="371" priority="25">
      <formula>IF($B102="Total",1,0)</formula>
    </cfRule>
  </conditionalFormatting>
  <conditionalFormatting sqref="W102:X102">
    <cfRule type="expression" dxfId="370" priority="24">
      <formula>IF($B102="Total",1,0)</formula>
    </cfRule>
  </conditionalFormatting>
  <conditionalFormatting sqref="Y102:Z102">
    <cfRule type="expression" dxfId="369" priority="23">
      <formula>IF($B102="Total",1,0)</formula>
    </cfRule>
  </conditionalFormatting>
  <conditionalFormatting sqref="AA102:AB102">
    <cfRule type="expression" dxfId="368" priority="22">
      <formula>IF($B102="Total",1,0)</formula>
    </cfRule>
  </conditionalFormatting>
  <conditionalFormatting sqref="AC102:AD102">
    <cfRule type="expression" dxfId="367" priority="21">
      <formula>IF($B102="Total",1,0)</formula>
    </cfRule>
  </conditionalFormatting>
  <conditionalFormatting sqref="AE76:AF76">
    <cfRule type="expression" dxfId="366" priority="18">
      <formula>IF($B76="Total",1,0)</formula>
    </cfRule>
  </conditionalFormatting>
  <conditionalFormatting sqref="C76:D76">
    <cfRule type="expression" dxfId="365" priority="19">
      <formula>IF($B76="Total",1,0)</formula>
    </cfRule>
  </conditionalFormatting>
  <conditionalFormatting sqref="E76:F76">
    <cfRule type="expression" dxfId="364" priority="17">
      <formula>IF($B76="Total",1,0)</formula>
    </cfRule>
  </conditionalFormatting>
  <conditionalFormatting sqref="G76:H76">
    <cfRule type="expression" dxfId="363" priority="16">
      <formula>IF($B76="Total",1,0)</formula>
    </cfRule>
  </conditionalFormatting>
  <conditionalFormatting sqref="I76:J76">
    <cfRule type="expression" dxfId="362" priority="15">
      <formula>IF($B76="Total",1,0)</formula>
    </cfRule>
  </conditionalFormatting>
  <conditionalFormatting sqref="K76:L76">
    <cfRule type="expression" dxfId="361" priority="14">
      <formula>IF($B76="Total",1,0)</formula>
    </cfRule>
  </conditionalFormatting>
  <conditionalFormatting sqref="M76:N76">
    <cfRule type="expression" dxfId="360" priority="13">
      <formula>IF($B76="Total",1,0)</formula>
    </cfRule>
  </conditionalFormatting>
  <conditionalFormatting sqref="O76:P76">
    <cfRule type="expression" dxfId="359" priority="12">
      <formula>IF($B76="Total",1,0)</formula>
    </cfRule>
  </conditionalFormatting>
  <conditionalFormatting sqref="Q76:R76">
    <cfRule type="expression" dxfId="358" priority="11">
      <formula>IF($B76="Total",1,0)</formula>
    </cfRule>
  </conditionalFormatting>
  <conditionalFormatting sqref="S76:T76">
    <cfRule type="expression" dxfId="357" priority="10">
      <formula>IF($B76="Total",1,0)</formula>
    </cfRule>
  </conditionalFormatting>
  <conditionalFormatting sqref="U76:V76">
    <cfRule type="expression" dxfId="356" priority="9">
      <formula>IF($B76="Total",1,0)</formula>
    </cfRule>
  </conditionalFormatting>
  <conditionalFormatting sqref="W76:X76">
    <cfRule type="expression" dxfId="355" priority="8">
      <formula>IF($B76="Total",1,0)</formula>
    </cfRule>
  </conditionalFormatting>
  <conditionalFormatting sqref="Y76:Z76">
    <cfRule type="expression" dxfId="354" priority="7">
      <formula>IF($B76="Total",1,0)</formula>
    </cfRule>
  </conditionalFormatting>
  <conditionalFormatting sqref="AA76:AB76">
    <cfRule type="expression" dxfId="353" priority="6">
      <formula>IF($B76="Total",1,0)</formula>
    </cfRule>
  </conditionalFormatting>
  <conditionalFormatting sqref="AC76:AD76">
    <cfRule type="expression" dxfId="352" priority="5">
      <formula>IF($B76="Total",1,0)</formula>
    </cfRule>
  </conditionalFormatting>
  <conditionalFormatting sqref="A102">
    <cfRule type="expression" dxfId="351" priority="1">
      <formula>IF(OR($B101="Organisation",$B102="Total",$B101="Total"),0,1)</formula>
    </cfRule>
  </conditionalFormatting>
  <conditionalFormatting sqref="A102">
    <cfRule type="expression" dxfId="350" priority="2">
      <formula>IF($B102="Total",1,0)</formula>
    </cfRule>
  </conditionalFormatting>
  <hyperlinks>
    <hyperlink ref="A108:K108" location="'Data Description'!A33" display="1) Primary diagnosis group classification is based on CT3 (The Read Codes).  Further information on the primary diagnostic groups can be found on the Data Description tab."/>
  </hyperlinks>
  <pageMargins left="0.7" right="0.7" top="0.75" bottom="0.75" header="0.3" footer="0.3"/>
  <pageSetup paperSize="9" scale="25"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I111"/>
  <sheetViews>
    <sheetView showGridLines="0" showRowColHeaders="0" zoomScale="85" zoomScaleNormal="85" workbookViewId="0">
      <selection sqref="A1:AE1"/>
    </sheetView>
  </sheetViews>
  <sheetFormatPr defaultRowHeight="12.75" x14ac:dyDescent="0.2"/>
  <cols>
    <col min="1" max="1" width="9.28515625" style="58" bestFit="1" customWidth="1"/>
    <col min="2" max="2" width="16.85546875" style="58" bestFit="1" customWidth="1"/>
    <col min="3" max="32" width="16.85546875" style="58" customWidth="1"/>
    <col min="33" max="16384" width="9.140625" style="58"/>
  </cols>
  <sheetData>
    <row r="1" spans="1:32" ht="21.75" customHeight="1" x14ac:dyDescent="0.2">
      <c r="A1" s="216" t="s">
        <v>1028</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row>
    <row r="2" spans="1:32" ht="26.25" customHeight="1" x14ac:dyDescent="0.2">
      <c r="A2" s="217" t="s">
        <v>1026</v>
      </c>
      <c r="B2" s="217"/>
      <c r="C2" s="217"/>
      <c r="D2" s="217"/>
      <c r="E2" s="217"/>
      <c r="F2" s="217"/>
      <c r="G2" s="217"/>
      <c r="H2" s="217"/>
      <c r="I2" s="217"/>
      <c r="J2" s="94"/>
      <c r="K2" s="94"/>
      <c r="L2" s="94"/>
      <c r="M2" s="94"/>
      <c r="N2" s="94"/>
      <c r="O2" s="94"/>
      <c r="P2" s="8"/>
      <c r="Q2" s="52"/>
      <c r="R2" s="8"/>
      <c r="S2" s="52"/>
      <c r="T2" s="8"/>
      <c r="U2" s="52"/>
      <c r="V2" s="8"/>
      <c r="W2" s="52"/>
      <c r="X2" s="8"/>
      <c r="Y2" s="52"/>
      <c r="Z2" s="8"/>
      <c r="AA2" s="52"/>
      <c r="AB2" s="8"/>
      <c r="AC2" s="52"/>
      <c r="AD2" s="8"/>
      <c r="AE2" s="52"/>
    </row>
    <row r="3" spans="1:32" ht="42" customHeight="1" x14ac:dyDescent="0.2">
      <c r="A3" s="217" t="s">
        <v>1112</v>
      </c>
      <c r="B3" s="217"/>
      <c r="C3" s="217"/>
      <c r="D3" s="217"/>
      <c r="E3" s="217"/>
      <c r="F3" s="217"/>
      <c r="G3" s="217"/>
      <c r="H3" s="217"/>
      <c r="I3" s="217"/>
      <c r="J3" s="156"/>
      <c r="K3" s="156"/>
      <c r="L3" s="156"/>
      <c r="M3" s="156"/>
      <c r="N3" s="156"/>
      <c r="O3" s="156"/>
      <c r="P3" s="156"/>
      <c r="Q3" s="156"/>
      <c r="R3" s="156"/>
      <c r="S3" s="156"/>
      <c r="T3" s="156"/>
      <c r="U3" s="156"/>
      <c r="V3" s="156"/>
      <c r="W3" s="156"/>
      <c r="X3" s="156"/>
      <c r="Y3" s="52"/>
      <c r="Z3" s="8"/>
      <c r="AA3" s="52"/>
      <c r="AB3" s="8"/>
      <c r="AC3" s="52"/>
      <c r="AD3" s="8"/>
      <c r="AE3" s="52"/>
    </row>
    <row r="4" spans="1:32" ht="46.5" customHeight="1" x14ac:dyDescent="0.2">
      <c r="A4" s="217" t="s">
        <v>1027</v>
      </c>
      <c r="B4" s="217"/>
      <c r="C4" s="217"/>
      <c r="D4" s="217"/>
      <c r="E4" s="217"/>
      <c r="F4" s="217"/>
      <c r="G4" s="217"/>
      <c r="H4" s="217"/>
      <c r="I4" s="217"/>
      <c r="J4" s="156"/>
      <c r="K4" s="156"/>
      <c r="L4" s="156"/>
      <c r="M4" s="156"/>
      <c r="N4" s="156"/>
      <c r="O4" s="156"/>
      <c r="P4" s="156"/>
      <c r="Q4" s="156"/>
      <c r="R4" s="156"/>
      <c r="S4" s="156"/>
      <c r="T4" s="156"/>
      <c r="U4" s="156"/>
      <c r="V4" s="156"/>
      <c r="W4" s="156"/>
      <c r="X4" s="156"/>
      <c r="Y4" s="46"/>
      <c r="Z4" s="8"/>
      <c r="AA4" s="52"/>
      <c r="AB4" s="8"/>
      <c r="AC4" s="52"/>
      <c r="AD4" s="8"/>
      <c r="AE4" s="52"/>
    </row>
    <row r="5" spans="1:32" ht="25.5" x14ac:dyDescent="0.2">
      <c r="A5" s="77" t="s">
        <v>98</v>
      </c>
      <c r="B5" s="77" t="s">
        <v>99</v>
      </c>
      <c r="C5" s="77" t="s">
        <v>599</v>
      </c>
      <c r="D5" s="77" t="s">
        <v>600</v>
      </c>
      <c r="E5" s="77" t="s">
        <v>601</v>
      </c>
      <c r="F5" s="77" t="s">
        <v>602</v>
      </c>
      <c r="G5" s="77" t="s">
        <v>603</v>
      </c>
      <c r="H5" s="77" t="s">
        <v>604</v>
      </c>
      <c r="I5" s="77" t="s">
        <v>605</v>
      </c>
      <c r="J5" s="77" t="s">
        <v>606</v>
      </c>
      <c r="K5" s="77" t="s">
        <v>607</v>
      </c>
      <c r="L5" s="77" t="s">
        <v>608</v>
      </c>
      <c r="M5" s="77" t="s">
        <v>609</v>
      </c>
      <c r="N5" s="77" t="s">
        <v>610</v>
      </c>
      <c r="O5" s="77" t="s">
        <v>611</v>
      </c>
      <c r="P5" s="77" t="s">
        <v>612</v>
      </c>
      <c r="Q5" s="77" t="s">
        <v>613</v>
      </c>
      <c r="R5" s="77" t="s">
        <v>614</v>
      </c>
      <c r="S5" s="77" t="s">
        <v>615</v>
      </c>
      <c r="T5" s="77" t="s">
        <v>616</v>
      </c>
      <c r="U5" s="77" t="s">
        <v>617</v>
      </c>
      <c r="V5" s="77" t="s">
        <v>618</v>
      </c>
      <c r="W5" s="77" t="s">
        <v>619</v>
      </c>
      <c r="X5" s="77" t="s">
        <v>620</v>
      </c>
      <c r="Y5" s="77" t="s">
        <v>621</v>
      </c>
      <c r="Z5" s="77" t="s">
        <v>622</v>
      </c>
      <c r="AA5" s="77" t="s">
        <v>623</v>
      </c>
      <c r="AB5" s="77" t="s">
        <v>624</v>
      </c>
      <c r="AC5" s="77" t="s">
        <v>7</v>
      </c>
      <c r="AD5" s="77" t="s">
        <v>8</v>
      </c>
      <c r="AE5" s="77" t="s">
        <v>9</v>
      </c>
      <c r="AF5" s="78" t="s">
        <v>10</v>
      </c>
    </row>
    <row r="6" spans="1:32" x14ac:dyDescent="0.2">
      <c r="A6" s="3" t="s">
        <v>108</v>
      </c>
      <c r="B6" s="140" t="s">
        <v>109</v>
      </c>
      <c r="C6" s="117">
        <v>0</v>
      </c>
      <c r="D6" s="149" t="s">
        <v>14</v>
      </c>
      <c r="E6" s="198"/>
      <c r="F6" s="188"/>
      <c r="G6" s="117">
        <v>3</v>
      </c>
      <c r="H6" s="149" t="s">
        <v>626</v>
      </c>
      <c r="I6" s="198"/>
      <c r="J6" s="188"/>
      <c r="K6" s="198"/>
      <c r="L6" s="188"/>
      <c r="M6" s="198"/>
      <c r="N6" s="188"/>
      <c r="O6" s="198"/>
      <c r="P6" s="188"/>
      <c r="Q6" s="117">
        <v>10</v>
      </c>
      <c r="R6" s="149" t="s">
        <v>396</v>
      </c>
      <c r="S6" s="117">
        <v>9</v>
      </c>
      <c r="T6" s="149" t="s">
        <v>305</v>
      </c>
      <c r="U6" s="117">
        <v>5</v>
      </c>
      <c r="V6" s="149" t="s">
        <v>575</v>
      </c>
      <c r="W6" s="117">
        <v>19</v>
      </c>
      <c r="X6" s="118" t="s">
        <v>111</v>
      </c>
      <c r="Y6" s="117">
        <v>0</v>
      </c>
      <c r="Z6" s="149" t="s">
        <v>14</v>
      </c>
      <c r="AA6" s="117">
        <v>3</v>
      </c>
      <c r="AB6" s="118" t="s">
        <v>626</v>
      </c>
      <c r="AC6" s="117">
        <v>0</v>
      </c>
      <c r="AD6" s="118" t="s">
        <v>14</v>
      </c>
      <c r="AE6" s="138">
        <v>58</v>
      </c>
      <c r="AF6" s="148" t="s">
        <v>442</v>
      </c>
    </row>
    <row r="7" spans="1:32" x14ac:dyDescent="0.2">
      <c r="A7" s="3" t="s">
        <v>108</v>
      </c>
      <c r="B7" s="140" t="s">
        <v>115</v>
      </c>
      <c r="C7" s="198"/>
      <c r="D7" s="188"/>
      <c r="E7" s="117">
        <v>0</v>
      </c>
      <c r="F7" s="149" t="s">
        <v>14</v>
      </c>
      <c r="G7" s="117">
        <v>3</v>
      </c>
      <c r="H7" s="149" t="s">
        <v>142</v>
      </c>
      <c r="I7" s="198"/>
      <c r="J7" s="188"/>
      <c r="K7" s="117">
        <v>0</v>
      </c>
      <c r="L7" s="149" t="s">
        <v>14</v>
      </c>
      <c r="M7" s="198"/>
      <c r="N7" s="188"/>
      <c r="O7" s="117">
        <v>0</v>
      </c>
      <c r="P7" s="149" t="s">
        <v>14</v>
      </c>
      <c r="Q7" s="117">
        <v>0</v>
      </c>
      <c r="R7" s="149" t="s">
        <v>14</v>
      </c>
      <c r="S7" s="117">
        <v>0</v>
      </c>
      <c r="T7" s="149" t="s">
        <v>14</v>
      </c>
      <c r="U7" s="117">
        <v>0</v>
      </c>
      <c r="V7" s="149" t="s">
        <v>14</v>
      </c>
      <c r="W7" s="117">
        <v>0</v>
      </c>
      <c r="X7" s="118" t="s">
        <v>14</v>
      </c>
      <c r="Y7" s="117">
        <v>0</v>
      </c>
      <c r="Z7" s="149" t="s">
        <v>14</v>
      </c>
      <c r="AA7" s="117">
        <v>0</v>
      </c>
      <c r="AB7" s="118" t="s">
        <v>14</v>
      </c>
      <c r="AC7" s="117">
        <v>0</v>
      </c>
      <c r="AD7" s="118" t="s">
        <v>14</v>
      </c>
      <c r="AE7" s="138">
        <v>6</v>
      </c>
      <c r="AF7" s="148" t="s">
        <v>340</v>
      </c>
    </row>
    <row r="8" spans="1:32" x14ac:dyDescent="0.2">
      <c r="A8" s="3" t="s">
        <v>108</v>
      </c>
      <c r="B8" s="140" t="s">
        <v>120</v>
      </c>
      <c r="C8" s="117">
        <v>0</v>
      </c>
      <c r="D8" s="149" t="s">
        <v>14</v>
      </c>
      <c r="E8" s="117">
        <v>0</v>
      </c>
      <c r="F8" s="149" t="s">
        <v>14</v>
      </c>
      <c r="G8" s="117">
        <v>0</v>
      </c>
      <c r="H8" s="149" t="s">
        <v>14</v>
      </c>
      <c r="I8" s="198"/>
      <c r="J8" s="188"/>
      <c r="K8" s="117">
        <v>0</v>
      </c>
      <c r="L8" s="149" t="s">
        <v>14</v>
      </c>
      <c r="M8" s="117">
        <v>0</v>
      </c>
      <c r="N8" s="149" t="s">
        <v>14</v>
      </c>
      <c r="O8" s="117">
        <v>0</v>
      </c>
      <c r="P8" s="149" t="s">
        <v>14</v>
      </c>
      <c r="Q8" s="117">
        <v>0</v>
      </c>
      <c r="R8" s="149" t="s">
        <v>14</v>
      </c>
      <c r="S8" s="117">
        <v>0</v>
      </c>
      <c r="T8" s="149" t="s">
        <v>14</v>
      </c>
      <c r="U8" s="117">
        <v>0</v>
      </c>
      <c r="V8" s="149" t="s">
        <v>14</v>
      </c>
      <c r="W8" s="117">
        <v>9</v>
      </c>
      <c r="X8" s="118" t="s">
        <v>561</v>
      </c>
      <c r="Y8" s="117">
        <v>0</v>
      </c>
      <c r="Z8" s="149" t="s">
        <v>14</v>
      </c>
      <c r="AA8" s="117">
        <v>0</v>
      </c>
      <c r="AB8" s="118" t="s">
        <v>14</v>
      </c>
      <c r="AC8" s="117">
        <v>0</v>
      </c>
      <c r="AD8" s="118" t="s">
        <v>14</v>
      </c>
      <c r="AE8" s="138">
        <v>11</v>
      </c>
      <c r="AF8" s="148" t="s">
        <v>554</v>
      </c>
    </row>
    <row r="9" spans="1:32" x14ac:dyDescent="0.2">
      <c r="A9" s="3" t="s">
        <v>108</v>
      </c>
      <c r="B9" s="140" t="s">
        <v>125</v>
      </c>
      <c r="C9" s="198"/>
      <c r="D9" s="188"/>
      <c r="E9" s="117">
        <v>11</v>
      </c>
      <c r="F9" s="149" t="s">
        <v>270</v>
      </c>
      <c r="G9" s="117">
        <v>22</v>
      </c>
      <c r="H9" s="149" t="s">
        <v>625</v>
      </c>
      <c r="I9" s="117">
        <v>9</v>
      </c>
      <c r="J9" s="149" t="s">
        <v>193</v>
      </c>
      <c r="K9" s="117">
        <v>31</v>
      </c>
      <c r="L9" s="149" t="s">
        <v>474</v>
      </c>
      <c r="M9" s="117">
        <v>4</v>
      </c>
      <c r="N9" s="149" t="s">
        <v>385</v>
      </c>
      <c r="O9" s="117">
        <v>0</v>
      </c>
      <c r="P9" s="149" t="s">
        <v>14</v>
      </c>
      <c r="Q9" s="117">
        <v>7</v>
      </c>
      <c r="R9" s="149" t="s">
        <v>92</v>
      </c>
      <c r="S9" s="117">
        <v>53</v>
      </c>
      <c r="T9" s="149" t="s">
        <v>144</v>
      </c>
      <c r="U9" s="117">
        <v>11</v>
      </c>
      <c r="V9" s="149" t="s">
        <v>270</v>
      </c>
      <c r="W9" s="117">
        <v>27</v>
      </c>
      <c r="X9" s="118" t="s">
        <v>77</v>
      </c>
      <c r="Y9" s="117">
        <v>0</v>
      </c>
      <c r="Z9" s="149" t="s">
        <v>14</v>
      </c>
      <c r="AA9" s="117">
        <v>18</v>
      </c>
      <c r="AB9" s="118" t="s">
        <v>598</v>
      </c>
      <c r="AC9" s="117">
        <v>0</v>
      </c>
      <c r="AD9" s="118" t="s">
        <v>14</v>
      </c>
      <c r="AE9" s="138">
        <v>195</v>
      </c>
      <c r="AF9" s="148" t="s">
        <v>576</v>
      </c>
    </row>
    <row r="10" spans="1:32" x14ac:dyDescent="0.2">
      <c r="A10" s="3" t="s">
        <v>108</v>
      </c>
      <c r="B10" s="140" t="s">
        <v>131</v>
      </c>
      <c r="C10" s="117">
        <v>0</v>
      </c>
      <c r="D10" s="149" t="s">
        <v>14</v>
      </c>
      <c r="E10" s="198"/>
      <c r="F10" s="188"/>
      <c r="G10" s="117">
        <v>49</v>
      </c>
      <c r="H10" s="149" t="s">
        <v>557</v>
      </c>
      <c r="I10" s="117">
        <v>0</v>
      </c>
      <c r="J10" s="149" t="s">
        <v>14</v>
      </c>
      <c r="K10" s="117">
        <v>0</v>
      </c>
      <c r="L10" s="149" t="s">
        <v>14</v>
      </c>
      <c r="M10" s="198"/>
      <c r="N10" s="188"/>
      <c r="O10" s="117">
        <v>0</v>
      </c>
      <c r="P10" s="149" t="s">
        <v>14</v>
      </c>
      <c r="Q10" s="117">
        <v>0</v>
      </c>
      <c r="R10" s="149" t="s">
        <v>14</v>
      </c>
      <c r="S10" s="117">
        <v>0</v>
      </c>
      <c r="T10" s="149" t="s">
        <v>14</v>
      </c>
      <c r="U10" s="117">
        <v>0</v>
      </c>
      <c r="V10" s="149" t="s">
        <v>14</v>
      </c>
      <c r="W10" s="117">
        <v>19</v>
      </c>
      <c r="X10" s="118" t="s">
        <v>364</v>
      </c>
      <c r="Y10" s="117">
        <v>0</v>
      </c>
      <c r="Z10" s="149" t="s">
        <v>14</v>
      </c>
      <c r="AA10" s="117">
        <v>0</v>
      </c>
      <c r="AB10" s="118" t="s">
        <v>14</v>
      </c>
      <c r="AC10" s="117">
        <v>0</v>
      </c>
      <c r="AD10" s="118" t="s">
        <v>14</v>
      </c>
      <c r="AE10" s="138">
        <v>70</v>
      </c>
      <c r="AF10" s="148" t="s">
        <v>141</v>
      </c>
    </row>
    <row r="11" spans="1:32" x14ac:dyDescent="0.2">
      <c r="A11" s="3" t="s">
        <v>108</v>
      </c>
      <c r="B11" s="140" t="s">
        <v>136</v>
      </c>
      <c r="C11" s="117">
        <v>0</v>
      </c>
      <c r="D11" s="149" t="s">
        <v>14</v>
      </c>
      <c r="E11" s="117">
        <v>0</v>
      </c>
      <c r="F11" s="149" t="s">
        <v>14</v>
      </c>
      <c r="G11" s="117">
        <v>33</v>
      </c>
      <c r="H11" s="149" t="s">
        <v>68</v>
      </c>
      <c r="I11" s="117">
        <v>3</v>
      </c>
      <c r="J11" s="149" t="s">
        <v>89</v>
      </c>
      <c r="K11" s="117">
        <v>0</v>
      </c>
      <c r="L11" s="149" t="s">
        <v>14</v>
      </c>
      <c r="M11" s="117">
        <v>0</v>
      </c>
      <c r="N11" s="149" t="s">
        <v>14</v>
      </c>
      <c r="O11" s="117">
        <v>0</v>
      </c>
      <c r="P11" s="149" t="s">
        <v>14</v>
      </c>
      <c r="Q11" s="117">
        <v>0</v>
      </c>
      <c r="R11" s="149" t="s">
        <v>14</v>
      </c>
      <c r="S11" s="198"/>
      <c r="T11" s="188"/>
      <c r="U11" s="198"/>
      <c r="V11" s="188"/>
      <c r="W11" s="117">
        <v>27</v>
      </c>
      <c r="X11" s="118" t="s">
        <v>747</v>
      </c>
      <c r="Y11" s="117">
        <v>0</v>
      </c>
      <c r="Z11" s="149" t="s">
        <v>14</v>
      </c>
      <c r="AA11" s="117">
        <v>5</v>
      </c>
      <c r="AB11" s="118" t="s">
        <v>563</v>
      </c>
      <c r="AC11" s="117">
        <v>0</v>
      </c>
      <c r="AD11" s="118" t="s">
        <v>14</v>
      </c>
      <c r="AE11" s="138">
        <v>70</v>
      </c>
      <c r="AF11" s="148" t="s">
        <v>141</v>
      </c>
    </row>
    <row r="12" spans="1:32" x14ac:dyDescent="0.2">
      <c r="A12" s="3" t="s">
        <v>108</v>
      </c>
      <c r="B12" s="140" t="s">
        <v>143</v>
      </c>
      <c r="C12" s="117">
        <v>0</v>
      </c>
      <c r="D12" s="149" t="s">
        <v>14</v>
      </c>
      <c r="E12" s="117">
        <v>0</v>
      </c>
      <c r="F12" s="149" t="s">
        <v>14</v>
      </c>
      <c r="G12" s="117">
        <v>0</v>
      </c>
      <c r="H12" s="149" t="s">
        <v>14</v>
      </c>
      <c r="I12" s="117">
        <v>0</v>
      </c>
      <c r="J12" s="149" t="s">
        <v>14</v>
      </c>
      <c r="K12" s="117">
        <v>7</v>
      </c>
      <c r="L12" s="149" t="s">
        <v>112</v>
      </c>
      <c r="M12" s="198"/>
      <c r="N12" s="188"/>
      <c r="O12" s="117">
        <v>3</v>
      </c>
      <c r="P12" s="149" t="s">
        <v>627</v>
      </c>
      <c r="Q12" s="198"/>
      <c r="R12" s="188"/>
      <c r="S12" s="117">
        <v>15</v>
      </c>
      <c r="T12" s="149" t="s">
        <v>511</v>
      </c>
      <c r="U12" s="117">
        <v>0</v>
      </c>
      <c r="V12" s="149" t="s">
        <v>14</v>
      </c>
      <c r="W12" s="117">
        <v>11</v>
      </c>
      <c r="X12" s="118" t="s">
        <v>481</v>
      </c>
      <c r="Y12" s="117">
        <v>0</v>
      </c>
      <c r="Z12" s="149" t="s">
        <v>14</v>
      </c>
      <c r="AA12" s="198"/>
      <c r="AB12" s="188"/>
      <c r="AC12" s="117">
        <v>0</v>
      </c>
      <c r="AD12" s="118" t="s">
        <v>14</v>
      </c>
      <c r="AE12" s="138">
        <v>41</v>
      </c>
      <c r="AF12" s="148" t="s">
        <v>114</v>
      </c>
    </row>
    <row r="13" spans="1:32" x14ac:dyDescent="0.2">
      <c r="A13" s="3" t="s">
        <v>108</v>
      </c>
      <c r="B13" s="140" t="s">
        <v>147</v>
      </c>
      <c r="C13" s="198"/>
      <c r="D13" s="188"/>
      <c r="E13" s="117">
        <v>0</v>
      </c>
      <c r="F13" s="149" t="s">
        <v>14</v>
      </c>
      <c r="G13" s="117">
        <v>3</v>
      </c>
      <c r="H13" s="149" t="s">
        <v>200</v>
      </c>
      <c r="I13" s="117">
        <v>0</v>
      </c>
      <c r="J13" s="149" t="s">
        <v>14</v>
      </c>
      <c r="K13" s="117">
        <v>0</v>
      </c>
      <c r="L13" s="149" t="s">
        <v>14</v>
      </c>
      <c r="M13" s="117">
        <v>3</v>
      </c>
      <c r="N13" s="149" t="s">
        <v>200</v>
      </c>
      <c r="O13" s="117">
        <v>0</v>
      </c>
      <c r="P13" s="149" t="s">
        <v>14</v>
      </c>
      <c r="Q13" s="198"/>
      <c r="R13" s="188"/>
      <c r="S13" s="117">
        <v>4</v>
      </c>
      <c r="T13" s="149" t="s">
        <v>319</v>
      </c>
      <c r="U13" s="117">
        <v>0</v>
      </c>
      <c r="V13" s="149" t="s">
        <v>14</v>
      </c>
      <c r="W13" s="117">
        <v>3</v>
      </c>
      <c r="X13" s="118" t="s">
        <v>200</v>
      </c>
      <c r="Y13" s="117">
        <v>0</v>
      </c>
      <c r="Z13" s="149" t="s">
        <v>14</v>
      </c>
      <c r="AA13" s="117">
        <v>0</v>
      </c>
      <c r="AB13" s="118" t="s">
        <v>14</v>
      </c>
      <c r="AC13" s="117">
        <v>0</v>
      </c>
      <c r="AD13" s="118" t="s">
        <v>14</v>
      </c>
      <c r="AE13" s="138">
        <v>15</v>
      </c>
      <c r="AF13" s="148" t="s">
        <v>395</v>
      </c>
    </row>
    <row r="14" spans="1:32" x14ac:dyDescent="0.2">
      <c r="A14" s="3" t="s">
        <v>108</v>
      </c>
      <c r="B14" s="140" t="s">
        <v>152</v>
      </c>
      <c r="C14" s="117">
        <v>0</v>
      </c>
      <c r="D14" s="149" t="s">
        <v>14</v>
      </c>
      <c r="E14" s="117">
        <v>0</v>
      </c>
      <c r="F14" s="149" t="s">
        <v>14</v>
      </c>
      <c r="G14" s="117">
        <v>40</v>
      </c>
      <c r="H14" s="149" t="s">
        <v>913</v>
      </c>
      <c r="I14" s="198"/>
      <c r="J14" s="188"/>
      <c r="K14" s="117">
        <v>0</v>
      </c>
      <c r="L14" s="149" t="s">
        <v>14</v>
      </c>
      <c r="M14" s="117">
        <v>0</v>
      </c>
      <c r="N14" s="149" t="s">
        <v>14</v>
      </c>
      <c r="O14" s="117">
        <v>0</v>
      </c>
      <c r="P14" s="149" t="s">
        <v>14</v>
      </c>
      <c r="Q14" s="198"/>
      <c r="R14" s="188"/>
      <c r="S14" s="117">
        <v>0</v>
      </c>
      <c r="T14" s="149" t="s">
        <v>14</v>
      </c>
      <c r="U14" s="117">
        <v>0</v>
      </c>
      <c r="V14" s="149" t="s">
        <v>14</v>
      </c>
      <c r="W14" s="198"/>
      <c r="X14" s="188"/>
      <c r="Y14" s="117">
        <v>0</v>
      </c>
      <c r="Z14" s="149" t="s">
        <v>14</v>
      </c>
      <c r="AA14" s="117">
        <v>0</v>
      </c>
      <c r="AB14" s="118" t="s">
        <v>14</v>
      </c>
      <c r="AC14" s="117">
        <v>0</v>
      </c>
      <c r="AD14" s="118" t="s">
        <v>14</v>
      </c>
      <c r="AE14" s="138">
        <v>43</v>
      </c>
      <c r="AF14" s="148" t="s">
        <v>97</v>
      </c>
    </row>
    <row r="15" spans="1:32" x14ac:dyDescent="0.2">
      <c r="A15" s="3" t="s">
        <v>108</v>
      </c>
      <c r="B15" s="140" t="s">
        <v>158</v>
      </c>
      <c r="C15" s="198"/>
      <c r="D15" s="188"/>
      <c r="E15" s="117">
        <v>5</v>
      </c>
      <c r="F15" s="149" t="s">
        <v>288</v>
      </c>
      <c r="G15" s="117">
        <v>4</v>
      </c>
      <c r="H15" s="149" t="s">
        <v>165</v>
      </c>
      <c r="I15" s="117">
        <v>0</v>
      </c>
      <c r="J15" s="149" t="s">
        <v>14</v>
      </c>
      <c r="K15" s="117">
        <v>6</v>
      </c>
      <c r="L15" s="149" t="s">
        <v>347</v>
      </c>
      <c r="M15" s="198"/>
      <c r="N15" s="188"/>
      <c r="O15" s="198"/>
      <c r="P15" s="188"/>
      <c r="Q15" s="117">
        <v>0</v>
      </c>
      <c r="R15" s="149" t="s">
        <v>14</v>
      </c>
      <c r="S15" s="198"/>
      <c r="T15" s="188"/>
      <c r="U15" s="198"/>
      <c r="V15" s="188"/>
      <c r="W15" s="117">
        <v>10</v>
      </c>
      <c r="X15" s="118" t="s">
        <v>264</v>
      </c>
      <c r="Y15" s="117">
        <v>0</v>
      </c>
      <c r="Z15" s="149" t="s">
        <v>14</v>
      </c>
      <c r="AA15" s="198"/>
      <c r="AB15" s="188"/>
      <c r="AC15" s="117">
        <v>0</v>
      </c>
      <c r="AD15" s="118" t="s">
        <v>14</v>
      </c>
      <c r="AE15" s="138">
        <v>31</v>
      </c>
      <c r="AF15" s="148" t="s">
        <v>46</v>
      </c>
    </row>
    <row r="16" spans="1:32" x14ac:dyDescent="0.2">
      <c r="A16" s="3" t="s">
        <v>108</v>
      </c>
      <c r="B16" s="140" t="s">
        <v>162</v>
      </c>
      <c r="C16" s="117">
        <v>0</v>
      </c>
      <c r="D16" s="149" t="s">
        <v>14</v>
      </c>
      <c r="E16" s="198"/>
      <c r="F16" s="188"/>
      <c r="G16" s="117">
        <v>0</v>
      </c>
      <c r="H16" s="149" t="s">
        <v>14</v>
      </c>
      <c r="I16" s="117">
        <v>0</v>
      </c>
      <c r="J16" s="149" t="s">
        <v>14</v>
      </c>
      <c r="K16" s="117">
        <v>0</v>
      </c>
      <c r="L16" s="149" t="s">
        <v>14</v>
      </c>
      <c r="M16" s="117">
        <v>0</v>
      </c>
      <c r="N16" s="149" t="s">
        <v>14</v>
      </c>
      <c r="O16" s="117">
        <v>0</v>
      </c>
      <c r="P16" s="149" t="s">
        <v>14</v>
      </c>
      <c r="Q16" s="198"/>
      <c r="R16" s="188"/>
      <c r="S16" s="117">
        <v>0</v>
      </c>
      <c r="T16" s="149" t="s">
        <v>14</v>
      </c>
      <c r="U16" s="117">
        <v>0</v>
      </c>
      <c r="V16" s="149" t="s">
        <v>14</v>
      </c>
      <c r="W16" s="117">
        <v>3</v>
      </c>
      <c r="X16" s="118" t="s">
        <v>142</v>
      </c>
      <c r="Y16" s="117">
        <v>0</v>
      </c>
      <c r="Z16" s="149" t="s">
        <v>14</v>
      </c>
      <c r="AA16" s="117">
        <v>0</v>
      </c>
      <c r="AB16" s="118" t="s">
        <v>14</v>
      </c>
      <c r="AC16" s="117">
        <v>0</v>
      </c>
      <c r="AD16" s="118" t="s">
        <v>14</v>
      </c>
      <c r="AE16" s="138">
        <v>6</v>
      </c>
      <c r="AF16" s="148" t="s">
        <v>340</v>
      </c>
    </row>
    <row r="17" spans="1:35" x14ac:dyDescent="0.2">
      <c r="A17" s="3" t="s">
        <v>108</v>
      </c>
      <c r="B17" s="140" t="s">
        <v>166</v>
      </c>
      <c r="C17" s="198"/>
      <c r="D17" s="188"/>
      <c r="E17" s="117">
        <v>0</v>
      </c>
      <c r="F17" s="149" t="s">
        <v>14</v>
      </c>
      <c r="G17" s="117">
        <v>3</v>
      </c>
      <c r="H17" s="149" t="s">
        <v>647</v>
      </c>
      <c r="I17" s="117">
        <v>0</v>
      </c>
      <c r="J17" s="149" t="s">
        <v>14</v>
      </c>
      <c r="K17" s="198"/>
      <c r="L17" s="188"/>
      <c r="M17" s="198"/>
      <c r="N17" s="188"/>
      <c r="O17" s="198"/>
      <c r="P17" s="188"/>
      <c r="Q17" s="117">
        <v>9</v>
      </c>
      <c r="R17" s="149" t="s">
        <v>338</v>
      </c>
      <c r="S17" s="198"/>
      <c r="T17" s="188"/>
      <c r="U17" s="198"/>
      <c r="V17" s="188"/>
      <c r="W17" s="117">
        <v>7</v>
      </c>
      <c r="X17" s="118" t="s">
        <v>337</v>
      </c>
      <c r="Y17" s="198"/>
      <c r="Z17" s="188"/>
      <c r="AA17" s="117">
        <v>4</v>
      </c>
      <c r="AB17" s="118" t="s">
        <v>165</v>
      </c>
      <c r="AC17" s="117">
        <v>0</v>
      </c>
      <c r="AD17" s="118" t="s">
        <v>14</v>
      </c>
      <c r="AE17" s="138">
        <v>31</v>
      </c>
      <c r="AF17" s="148" t="s">
        <v>46</v>
      </c>
    </row>
    <row r="18" spans="1:35" x14ac:dyDescent="0.2">
      <c r="A18" s="3" t="s">
        <v>108</v>
      </c>
      <c r="B18" s="140" t="s">
        <v>170</v>
      </c>
      <c r="C18" s="117">
        <v>0</v>
      </c>
      <c r="D18" s="149" t="s">
        <v>14</v>
      </c>
      <c r="E18" s="198"/>
      <c r="F18" s="188"/>
      <c r="G18" s="117">
        <v>0</v>
      </c>
      <c r="H18" s="149" t="s">
        <v>14</v>
      </c>
      <c r="I18" s="117">
        <v>0</v>
      </c>
      <c r="J18" s="149" t="s">
        <v>14</v>
      </c>
      <c r="K18" s="198"/>
      <c r="L18" s="188"/>
      <c r="M18" s="198"/>
      <c r="N18" s="188"/>
      <c r="O18" s="117">
        <v>0</v>
      </c>
      <c r="P18" s="149" t="s">
        <v>14</v>
      </c>
      <c r="Q18" s="198"/>
      <c r="R18" s="188"/>
      <c r="S18" s="198"/>
      <c r="T18" s="188"/>
      <c r="U18" s="117">
        <v>0</v>
      </c>
      <c r="V18" s="149" t="s">
        <v>14</v>
      </c>
      <c r="W18" s="117">
        <v>6</v>
      </c>
      <c r="X18" s="118" t="s">
        <v>529</v>
      </c>
      <c r="Y18" s="117">
        <v>0</v>
      </c>
      <c r="Z18" s="149" t="s">
        <v>14</v>
      </c>
      <c r="AA18" s="117">
        <v>0</v>
      </c>
      <c r="AB18" s="118" t="s">
        <v>14</v>
      </c>
      <c r="AC18" s="117">
        <v>0</v>
      </c>
      <c r="AD18" s="118" t="s">
        <v>14</v>
      </c>
      <c r="AE18" s="138">
        <v>13</v>
      </c>
      <c r="AF18" s="148" t="s">
        <v>391</v>
      </c>
    </row>
    <row r="19" spans="1:35" x14ac:dyDescent="0.2">
      <c r="A19" s="3" t="s">
        <v>108</v>
      </c>
      <c r="B19" s="140" t="s">
        <v>176</v>
      </c>
      <c r="C19" s="117">
        <v>0</v>
      </c>
      <c r="D19" s="149" t="s">
        <v>14</v>
      </c>
      <c r="E19" s="117">
        <v>0</v>
      </c>
      <c r="F19" s="149" t="s">
        <v>14</v>
      </c>
      <c r="G19" s="117">
        <v>23</v>
      </c>
      <c r="H19" s="149" t="s">
        <v>902</v>
      </c>
      <c r="I19" s="117">
        <v>0</v>
      </c>
      <c r="J19" s="149" t="s">
        <v>14</v>
      </c>
      <c r="K19" s="117">
        <v>0</v>
      </c>
      <c r="L19" s="149" t="s">
        <v>14</v>
      </c>
      <c r="M19" s="198"/>
      <c r="N19" s="188"/>
      <c r="O19" s="117">
        <v>0</v>
      </c>
      <c r="P19" s="149" t="s">
        <v>14</v>
      </c>
      <c r="Q19" s="117">
        <v>0</v>
      </c>
      <c r="R19" s="149" t="s">
        <v>14</v>
      </c>
      <c r="S19" s="198"/>
      <c r="T19" s="188"/>
      <c r="U19" s="117">
        <v>0</v>
      </c>
      <c r="V19" s="149" t="s">
        <v>14</v>
      </c>
      <c r="W19" s="117">
        <v>5</v>
      </c>
      <c r="X19" s="118" t="s">
        <v>466</v>
      </c>
      <c r="Y19" s="117">
        <v>0</v>
      </c>
      <c r="Z19" s="149" t="s">
        <v>14</v>
      </c>
      <c r="AA19" s="117">
        <v>0</v>
      </c>
      <c r="AB19" s="118" t="s">
        <v>14</v>
      </c>
      <c r="AC19" s="117">
        <v>0</v>
      </c>
      <c r="AD19" s="118" t="s">
        <v>14</v>
      </c>
      <c r="AE19" s="138">
        <v>30</v>
      </c>
      <c r="AF19" s="148" t="s">
        <v>427</v>
      </c>
      <c r="AI19" s="202"/>
    </row>
    <row r="20" spans="1:35" x14ac:dyDescent="0.2">
      <c r="A20" s="3" t="s">
        <v>108</v>
      </c>
      <c r="B20" s="140" t="s">
        <v>180</v>
      </c>
      <c r="C20" s="198"/>
      <c r="D20" s="188"/>
      <c r="E20" s="117">
        <v>4</v>
      </c>
      <c r="F20" s="149" t="s">
        <v>358</v>
      </c>
      <c r="G20" s="117">
        <v>9</v>
      </c>
      <c r="H20" s="149" t="s">
        <v>586</v>
      </c>
      <c r="I20" s="117">
        <v>0</v>
      </c>
      <c r="J20" s="149" t="s">
        <v>14</v>
      </c>
      <c r="K20" s="198"/>
      <c r="L20" s="188"/>
      <c r="M20" s="117">
        <v>0</v>
      </c>
      <c r="N20" s="149" t="s">
        <v>14</v>
      </c>
      <c r="O20" s="117">
        <v>0</v>
      </c>
      <c r="P20" s="149" t="s">
        <v>14</v>
      </c>
      <c r="Q20" s="117">
        <v>0</v>
      </c>
      <c r="R20" s="149" t="s">
        <v>14</v>
      </c>
      <c r="S20" s="117">
        <v>0</v>
      </c>
      <c r="T20" s="149" t="s">
        <v>14</v>
      </c>
      <c r="U20" s="117">
        <v>0</v>
      </c>
      <c r="V20" s="149" t="s">
        <v>14</v>
      </c>
      <c r="W20" s="117">
        <v>5</v>
      </c>
      <c r="X20" s="118" t="s">
        <v>248</v>
      </c>
      <c r="Y20" s="117">
        <v>0</v>
      </c>
      <c r="Z20" s="149" t="s">
        <v>14</v>
      </c>
      <c r="AA20" s="198"/>
      <c r="AB20" s="188"/>
      <c r="AC20" s="117">
        <v>0</v>
      </c>
      <c r="AD20" s="118" t="s">
        <v>14</v>
      </c>
      <c r="AE20" s="138">
        <v>23</v>
      </c>
      <c r="AF20" s="148" t="s">
        <v>462</v>
      </c>
    </row>
    <row r="21" spans="1:35" x14ac:dyDescent="0.2">
      <c r="A21" s="3" t="s">
        <v>108</v>
      </c>
      <c r="B21" s="140" t="s">
        <v>185</v>
      </c>
      <c r="C21" s="198"/>
      <c r="D21" s="188"/>
      <c r="E21" s="117">
        <v>3</v>
      </c>
      <c r="F21" s="149" t="s">
        <v>192</v>
      </c>
      <c r="G21" s="117">
        <v>0</v>
      </c>
      <c r="H21" s="149" t="s">
        <v>14</v>
      </c>
      <c r="I21" s="198"/>
      <c r="J21" s="188"/>
      <c r="K21" s="117">
        <v>0</v>
      </c>
      <c r="L21" s="149" t="s">
        <v>14</v>
      </c>
      <c r="M21" s="117">
        <v>0</v>
      </c>
      <c r="N21" s="149" t="s">
        <v>14</v>
      </c>
      <c r="O21" s="117">
        <v>0</v>
      </c>
      <c r="P21" s="149" t="s">
        <v>14</v>
      </c>
      <c r="Q21" s="198"/>
      <c r="R21" s="188"/>
      <c r="S21" s="117">
        <v>3</v>
      </c>
      <c r="T21" s="149" t="s">
        <v>192</v>
      </c>
      <c r="U21" s="117">
        <v>0</v>
      </c>
      <c r="V21" s="149" t="s">
        <v>14</v>
      </c>
      <c r="W21" s="117">
        <v>11</v>
      </c>
      <c r="X21" s="118" t="s">
        <v>142</v>
      </c>
      <c r="Y21" s="117">
        <v>0</v>
      </c>
      <c r="Z21" s="149" t="s">
        <v>14</v>
      </c>
      <c r="AA21" s="198"/>
      <c r="AB21" s="188"/>
      <c r="AC21" s="117">
        <v>0</v>
      </c>
      <c r="AD21" s="118" t="s">
        <v>14</v>
      </c>
      <c r="AE21" s="138">
        <v>22</v>
      </c>
      <c r="AF21" s="148" t="s">
        <v>457</v>
      </c>
    </row>
    <row r="22" spans="1:35" x14ac:dyDescent="0.2">
      <c r="A22" s="3" t="s">
        <v>108</v>
      </c>
      <c r="B22" s="140" t="s">
        <v>190</v>
      </c>
      <c r="C22" s="117">
        <v>0</v>
      </c>
      <c r="D22" s="149" t="s">
        <v>14</v>
      </c>
      <c r="E22" s="117">
        <v>0</v>
      </c>
      <c r="F22" s="149" t="s">
        <v>14</v>
      </c>
      <c r="G22" s="117">
        <v>10</v>
      </c>
      <c r="H22" s="149" t="s">
        <v>514</v>
      </c>
      <c r="I22" s="117">
        <v>0</v>
      </c>
      <c r="J22" s="149" t="s">
        <v>14</v>
      </c>
      <c r="K22" s="198"/>
      <c r="L22" s="188"/>
      <c r="M22" s="198"/>
      <c r="N22" s="188"/>
      <c r="O22" s="117">
        <v>0</v>
      </c>
      <c r="P22" s="149" t="s">
        <v>14</v>
      </c>
      <c r="Q22" s="117">
        <v>0</v>
      </c>
      <c r="R22" s="149" t="s">
        <v>14</v>
      </c>
      <c r="S22" s="117">
        <v>0</v>
      </c>
      <c r="T22" s="149" t="s">
        <v>14</v>
      </c>
      <c r="U22" s="117">
        <v>0</v>
      </c>
      <c r="V22" s="149" t="s">
        <v>14</v>
      </c>
      <c r="W22" s="117">
        <v>10</v>
      </c>
      <c r="X22" s="118" t="s">
        <v>514</v>
      </c>
      <c r="Y22" s="117">
        <v>0</v>
      </c>
      <c r="Z22" s="149" t="s">
        <v>14</v>
      </c>
      <c r="AA22" s="117">
        <v>3</v>
      </c>
      <c r="AB22" s="118" t="s">
        <v>156</v>
      </c>
      <c r="AC22" s="117">
        <v>0</v>
      </c>
      <c r="AD22" s="118" t="s">
        <v>14</v>
      </c>
      <c r="AE22" s="138">
        <v>25</v>
      </c>
      <c r="AF22" s="148" t="s">
        <v>219</v>
      </c>
    </row>
    <row r="23" spans="1:35" x14ac:dyDescent="0.2">
      <c r="A23" s="3" t="s">
        <v>108</v>
      </c>
      <c r="B23" s="140" t="s">
        <v>194</v>
      </c>
      <c r="C23" s="117">
        <v>0</v>
      </c>
      <c r="D23" s="149" t="s">
        <v>14</v>
      </c>
      <c r="E23" s="117">
        <v>0</v>
      </c>
      <c r="F23" s="149" t="s">
        <v>14</v>
      </c>
      <c r="G23" s="117">
        <v>0</v>
      </c>
      <c r="H23" s="149" t="s">
        <v>14</v>
      </c>
      <c r="I23" s="117">
        <v>0</v>
      </c>
      <c r="J23" s="149" t="s">
        <v>14</v>
      </c>
      <c r="K23" s="117">
        <v>0</v>
      </c>
      <c r="L23" s="149" t="s">
        <v>14</v>
      </c>
      <c r="M23" s="198"/>
      <c r="N23" s="188"/>
      <c r="O23" s="117">
        <v>0</v>
      </c>
      <c r="P23" s="149" t="s">
        <v>14</v>
      </c>
      <c r="Q23" s="198"/>
      <c r="R23" s="188"/>
      <c r="S23" s="198"/>
      <c r="T23" s="188"/>
      <c r="U23" s="117">
        <v>0</v>
      </c>
      <c r="V23" s="149" t="s">
        <v>14</v>
      </c>
      <c r="W23" s="117">
        <v>3</v>
      </c>
      <c r="X23" s="118" t="s">
        <v>412</v>
      </c>
      <c r="Y23" s="198"/>
      <c r="Z23" s="188"/>
      <c r="AA23" s="117">
        <v>3</v>
      </c>
      <c r="AB23" s="118" t="s">
        <v>412</v>
      </c>
      <c r="AC23" s="117">
        <v>0</v>
      </c>
      <c r="AD23" s="118" t="s">
        <v>14</v>
      </c>
      <c r="AE23" s="138">
        <v>11</v>
      </c>
      <c r="AF23" s="148" t="s">
        <v>554</v>
      </c>
    </row>
    <row r="24" spans="1:35" x14ac:dyDescent="0.2">
      <c r="A24" s="3" t="s">
        <v>108</v>
      </c>
      <c r="B24" s="140" t="s">
        <v>198</v>
      </c>
      <c r="C24" s="117">
        <v>0</v>
      </c>
      <c r="D24" s="149" t="s">
        <v>14</v>
      </c>
      <c r="E24" s="117">
        <v>0</v>
      </c>
      <c r="F24" s="149" t="s">
        <v>14</v>
      </c>
      <c r="G24" s="117">
        <v>0</v>
      </c>
      <c r="H24" s="149" t="s">
        <v>14</v>
      </c>
      <c r="I24" s="117">
        <v>0</v>
      </c>
      <c r="J24" s="149" t="s">
        <v>14</v>
      </c>
      <c r="K24" s="117">
        <v>0</v>
      </c>
      <c r="L24" s="149" t="s">
        <v>14</v>
      </c>
      <c r="M24" s="117">
        <v>0</v>
      </c>
      <c r="N24" s="149" t="s">
        <v>14</v>
      </c>
      <c r="O24" s="117">
        <v>0</v>
      </c>
      <c r="P24" s="149" t="s">
        <v>14</v>
      </c>
      <c r="Q24" s="117">
        <v>0</v>
      </c>
      <c r="R24" s="149" t="s">
        <v>14</v>
      </c>
      <c r="S24" s="198"/>
      <c r="T24" s="188"/>
      <c r="U24" s="198"/>
      <c r="V24" s="188"/>
      <c r="W24" s="117">
        <v>7</v>
      </c>
      <c r="X24" s="118" t="s">
        <v>177</v>
      </c>
      <c r="Y24" s="117">
        <v>0</v>
      </c>
      <c r="Z24" s="149" t="s">
        <v>14</v>
      </c>
      <c r="AA24" s="117">
        <v>0</v>
      </c>
      <c r="AB24" s="118" t="s">
        <v>14</v>
      </c>
      <c r="AC24" s="117">
        <v>0</v>
      </c>
      <c r="AD24" s="118" t="s">
        <v>14</v>
      </c>
      <c r="AE24" s="138">
        <v>11</v>
      </c>
      <c r="AF24" s="148" t="s">
        <v>554</v>
      </c>
    </row>
    <row r="25" spans="1:35" x14ac:dyDescent="0.2">
      <c r="A25" s="3" t="s">
        <v>108</v>
      </c>
      <c r="B25" s="140" t="s">
        <v>202</v>
      </c>
      <c r="C25" s="185"/>
      <c r="D25" s="189"/>
      <c r="E25" s="185"/>
      <c r="F25" s="189"/>
      <c r="G25" s="185"/>
      <c r="H25" s="189"/>
      <c r="I25" s="198"/>
      <c r="J25" s="188"/>
      <c r="K25" s="185"/>
      <c r="L25" s="189"/>
      <c r="M25" s="185"/>
      <c r="N25" s="189"/>
      <c r="O25" s="185"/>
      <c r="P25" s="189"/>
      <c r="Q25" s="198"/>
      <c r="R25" s="188"/>
      <c r="S25" s="185"/>
      <c r="T25" s="189"/>
      <c r="U25" s="185"/>
      <c r="V25" s="189"/>
      <c r="W25" s="185"/>
      <c r="X25" s="186"/>
      <c r="Y25" s="185"/>
      <c r="Z25" s="189"/>
      <c r="AA25" s="185"/>
      <c r="AB25" s="186"/>
      <c r="AC25" s="185"/>
      <c r="AD25" s="186"/>
      <c r="AE25" s="198"/>
      <c r="AF25" s="188"/>
    </row>
    <row r="26" spans="1:35" x14ac:dyDescent="0.2">
      <c r="A26" s="3" t="s">
        <v>108</v>
      </c>
      <c r="B26" s="140" t="s">
        <v>208</v>
      </c>
      <c r="C26" s="117">
        <v>5</v>
      </c>
      <c r="D26" s="149" t="s">
        <v>458</v>
      </c>
      <c r="E26" s="117">
        <v>7</v>
      </c>
      <c r="F26" s="149" t="s">
        <v>278</v>
      </c>
      <c r="G26" s="117">
        <v>16</v>
      </c>
      <c r="H26" s="149" t="s">
        <v>411</v>
      </c>
      <c r="I26" s="117">
        <v>0</v>
      </c>
      <c r="J26" s="149" t="s">
        <v>14</v>
      </c>
      <c r="K26" s="117">
        <v>5</v>
      </c>
      <c r="L26" s="149" t="s">
        <v>458</v>
      </c>
      <c r="M26" s="198"/>
      <c r="N26" s="188"/>
      <c r="O26" s="117">
        <v>0</v>
      </c>
      <c r="P26" s="149" t="s">
        <v>14</v>
      </c>
      <c r="Q26" s="198"/>
      <c r="R26" s="188"/>
      <c r="S26" s="117">
        <v>5</v>
      </c>
      <c r="T26" s="149" t="s">
        <v>458</v>
      </c>
      <c r="U26" s="117">
        <v>3</v>
      </c>
      <c r="V26" s="149" t="s">
        <v>520</v>
      </c>
      <c r="W26" s="117">
        <v>9</v>
      </c>
      <c r="X26" s="118" t="s">
        <v>374</v>
      </c>
      <c r="Y26" s="117">
        <v>0</v>
      </c>
      <c r="Z26" s="149" t="s">
        <v>14</v>
      </c>
      <c r="AA26" s="117">
        <v>3</v>
      </c>
      <c r="AB26" s="118" t="s">
        <v>520</v>
      </c>
      <c r="AC26" s="117">
        <v>0</v>
      </c>
      <c r="AD26" s="118" t="s">
        <v>14</v>
      </c>
      <c r="AE26" s="138">
        <v>55</v>
      </c>
      <c r="AF26" s="148" t="s">
        <v>327</v>
      </c>
    </row>
    <row r="27" spans="1:35" x14ac:dyDescent="0.2">
      <c r="A27" s="3" t="s">
        <v>108</v>
      </c>
      <c r="B27" s="140" t="s">
        <v>212</v>
      </c>
      <c r="C27" s="117">
        <v>0</v>
      </c>
      <c r="D27" s="149" t="s">
        <v>14</v>
      </c>
      <c r="E27" s="117">
        <v>0</v>
      </c>
      <c r="F27" s="149" t="s">
        <v>14</v>
      </c>
      <c r="G27" s="117">
        <v>3</v>
      </c>
      <c r="H27" s="149" t="s">
        <v>510</v>
      </c>
      <c r="I27" s="117">
        <v>0</v>
      </c>
      <c r="J27" s="149" t="s">
        <v>14</v>
      </c>
      <c r="K27" s="117">
        <v>0</v>
      </c>
      <c r="L27" s="149" t="s">
        <v>14</v>
      </c>
      <c r="M27" s="117">
        <v>0</v>
      </c>
      <c r="N27" s="149" t="s">
        <v>14</v>
      </c>
      <c r="O27" s="117">
        <v>0</v>
      </c>
      <c r="P27" s="149" t="s">
        <v>14</v>
      </c>
      <c r="Q27" s="198"/>
      <c r="R27" s="188"/>
      <c r="S27" s="198"/>
      <c r="T27" s="188"/>
      <c r="U27" s="117">
        <v>0</v>
      </c>
      <c r="V27" s="149" t="s">
        <v>14</v>
      </c>
      <c r="W27" s="117">
        <v>3</v>
      </c>
      <c r="X27" s="118" t="s">
        <v>510</v>
      </c>
      <c r="Y27" s="117">
        <v>0</v>
      </c>
      <c r="Z27" s="149" t="s">
        <v>14</v>
      </c>
      <c r="AA27" s="117">
        <v>0</v>
      </c>
      <c r="AB27" s="118" t="s">
        <v>14</v>
      </c>
      <c r="AC27" s="117">
        <v>0</v>
      </c>
      <c r="AD27" s="118" t="s">
        <v>14</v>
      </c>
      <c r="AE27" s="138">
        <v>8</v>
      </c>
      <c r="AF27" s="148" t="s">
        <v>632</v>
      </c>
    </row>
    <row r="28" spans="1:35" x14ac:dyDescent="0.2">
      <c r="A28" s="3" t="s">
        <v>108</v>
      </c>
      <c r="B28" s="140" t="s">
        <v>216</v>
      </c>
      <c r="C28" s="198"/>
      <c r="D28" s="188"/>
      <c r="E28" s="117">
        <v>0</v>
      </c>
      <c r="F28" s="149" t="s">
        <v>14</v>
      </c>
      <c r="G28" s="117">
        <v>66</v>
      </c>
      <c r="H28" s="149" t="s">
        <v>914</v>
      </c>
      <c r="I28" s="117">
        <v>0</v>
      </c>
      <c r="J28" s="149" t="s">
        <v>14</v>
      </c>
      <c r="K28" s="117">
        <v>0</v>
      </c>
      <c r="L28" s="149" t="s">
        <v>14</v>
      </c>
      <c r="M28" s="117">
        <v>4</v>
      </c>
      <c r="N28" s="149" t="s">
        <v>26</v>
      </c>
      <c r="O28" s="198"/>
      <c r="P28" s="188"/>
      <c r="Q28" s="117">
        <v>0</v>
      </c>
      <c r="R28" s="149" t="s">
        <v>14</v>
      </c>
      <c r="S28" s="198"/>
      <c r="T28" s="188"/>
      <c r="U28" s="117">
        <v>0</v>
      </c>
      <c r="V28" s="149" t="s">
        <v>14</v>
      </c>
      <c r="W28" s="117">
        <v>5</v>
      </c>
      <c r="X28" s="118" t="s">
        <v>431</v>
      </c>
      <c r="Y28" s="117">
        <v>0</v>
      </c>
      <c r="Z28" s="149" t="s">
        <v>14</v>
      </c>
      <c r="AA28" s="198"/>
      <c r="AB28" s="188"/>
      <c r="AC28" s="117">
        <v>0</v>
      </c>
      <c r="AD28" s="118" t="s">
        <v>14</v>
      </c>
      <c r="AE28" s="138">
        <v>79</v>
      </c>
      <c r="AF28" s="148" t="s">
        <v>84</v>
      </c>
    </row>
    <row r="29" spans="1:35" x14ac:dyDescent="0.2">
      <c r="A29" s="3" t="s">
        <v>108</v>
      </c>
      <c r="B29" s="140" t="s">
        <v>220</v>
      </c>
      <c r="C29" s="198"/>
      <c r="D29" s="188"/>
      <c r="E29" s="198"/>
      <c r="F29" s="188"/>
      <c r="G29" s="117">
        <v>7</v>
      </c>
      <c r="H29" s="149" t="s">
        <v>379</v>
      </c>
      <c r="I29" s="117">
        <v>0</v>
      </c>
      <c r="J29" s="149" t="s">
        <v>14</v>
      </c>
      <c r="K29" s="198"/>
      <c r="L29" s="188"/>
      <c r="M29" s="198"/>
      <c r="N29" s="188"/>
      <c r="O29" s="198"/>
      <c r="P29" s="188"/>
      <c r="Q29" s="117">
        <v>0</v>
      </c>
      <c r="R29" s="149" t="s">
        <v>14</v>
      </c>
      <c r="S29" s="198"/>
      <c r="T29" s="188"/>
      <c r="U29" s="117">
        <v>0</v>
      </c>
      <c r="V29" s="149" t="s">
        <v>14</v>
      </c>
      <c r="W29" s="117">
        <v>11</v>
      </c>
      <c r="X29" s="118" t="s">
        <v>519</v>
      </c>
      <c r="Y29" s="198"/>
      <c r="Z29" s="188"/>
      <c r="AA29" s="117">
        <v>3</v>
      </c>
      <c r="AB29" s="118" t="s">
        <v>630</v>
      </c>
      <c r="AC29" s="117">
        <v>0</v>
      </c>
      <c r="AD29" s="118" t="s">
        <v>14</v>
      </c>
      <c r="AE29" s="138">
        <v>30</v>
      </c>
      <c r="AF29" s="148" t="s">
        <v>427</v>
      </c>
    </row>
    <row r="30" spans="1:35" x14ac:dyDescent="0.2">
      <c r="A30" s="3" t="s">
        <v>108</v>
      </c>
      <c r="B30" s="140" t="s">
        <v>224</v>
      </c>
      <c r="C30" s="117">
        <v>0</v>
      </c>
      <c r="D30" s="149" t="s">
        <v>14</v>
      </c>
      <c r="E30" s="198"/>
      <c r="F30" s="188"/>
      <c r="G30" s="198"/>
      <c r="H30" s="188"/>
      <c r="I30" s="198"/>
      <c r="J30" s="188"/>
      <c r="K30" s="198"/>
      <c r="L30" s="188"/>
      <c r="M30" s="198"/>
      <c r="N30" s="188"/>
      <c r="O30" s="117">
        <v>0</v>
      </c>
      <c r="P30" s="149" t="s">
        <v>14</v>
      </c>
      <c r="Q30" s="198"/>
      <c r="R30" s="188"/>
      <c r="S30" s="117">
        <v>6</v>
      </c>
      <c r="T30" s="149" t="s">
        <v>226</v>
      </c>
      <c r="U30" s="117">
        <v>0</v>
      </c>
      <c r="V30" s="149" t="s">
        <v>14</v>
      </c>
      <c r="W30" s="117">
        <v>5</v>
      </c>
      <c r="X30" s="118" t="s">
        <v>281</v>
      </c>
      <c r="Y30" s="117">
        <v>0</v>
      </c>
      <c r="Z30" s="149" t="s">
        <v>14</v>
      </c>
      <c r="AA30" s="117">
        <v>0</v>
      </c>
      <c r="AB30" s="118" t="s">
        <v>14</v>
      </c>
      <c r="AC30" s="117">
        <v>0</v>
      </c>
      <c r="AD30" s="118" t="s">
        <v>14</v>
      </c>
      <c r="AE30" s="138">
        <v>19</v>
      </c>
      <c r="AF30" s="148" t="s">
        <v>157</v>
      </c>
    </row>
    <row r="31" spans="1:35" x14ac:dyDescent="0.2">
      <c r="A31" s="3" t="s">
        <v>108</v>
      </c>
      <c r="B31" s="140" t="s">
        <v>228</v>
      </c>
      <c r="C31" s="198"/>
      <c r="D31" s="188"/>
      <c r="E31" s="117">
        <v>0</v>
      </c>
      <c r="F31" s="149" t="s">
        <v>14</v>
      </c>
      <c r="G31" s="117">
        <v>0</v>
      </c>
      <c r="H31" s="149" t="s">
        <v>14</v>
      </c>
      <c r="I31" s="117">
        <v>0</v>
      </c>
      <c r="J31" s="149" t="s">
        <v>14</v>
      </c>
      <c r="K31" s="117">
        <v>0</v>
      </c>
      <c r="L31" s="149" t="s">
        <v>14</v>
      </c>
      <c r="M31" s="117">
        <v>0</v>
      </c>
      <c r="N31" s="149" t="s">
        <v>14</v>
      </c>
      <c r="O31" s="117">
        <v>0</v>
      </c>
      <c r="P31" s="149" t="s">
        <v>14</v>
      </c>
      <c r="Q31" s="117">
        <v>0</v>
      </c>
      <c r="R31" s="149" t="s">
        <v>14</v>
      </c>
      <c r="S31" s="198"/>
      <c r="T31" s="188"/>
      <c r="U31" s="117">
        <v>0</v>
      </c>
      <c r="V31" s="149" t="s">
        <v>14</v>
      </c>
      <c r="W31" s="198"/>
      <c r="X31" s="188"/>
      <c r="Y31" s="117">
        <v>0</v>
      </c>
      <c r="Z31" s="149" t="s">
        <v>14</v>
      </c>
      <c r="AA31" s="198"/>
      <c r="AB31" s="188"/>
      <c r="AC31" s="117">
        <v>0</v>
      </c>
      <c r="AD31" s="118" t="s">
        <v>14</v>
      </c>
      <c r="AE31" s="138">
        <v>5</v>
      </c>
      <c r="AF31" s="148" t="s">
        <v>398</v>
      </c>
    </row>
    <row r="32" spans="1:35" x14ac:dyDescent="0.2">
      <c r="A32" s="3" t="s">
        <v>108</v>
      </c>
      <c r="B32" s="140" t="s">
        <v>233</v>
      </c>
      <c r="C32" s="198"/>
      <c r="D32" s="188"/>
      <c r="E32" s="117">
        <v>0</v>
      </c>
      <c r="F32" s="149" t="s">
        <v>14</v>
      </c>
      <c r="G32" s="117">
        <v>13</v>
      </c>
      <c r="H32" s="149" t="s">
        <v>387</v>
      </c>
      <c r="I32" s="117">
        <v>0</v>
      </c>
      <c r="J32" s="149" t="s">
        <v>14</v>
      </c>
      <c r="K32" s="198"/>
      <c r="L32" s="188"/>
      <c r="M32" s="198"/>
      <c r="N32" s="188"/>
      <c r="O32" s="117">
        <v>0</v>
      </c>
      <c r="P32" s="149" t="s">
        <v>14</v>
      </c>
      <c r="Q32" s="117">
        <v>0</v>
      </c>
      <c r="R32" s="149" t="s">
        <v>14</v>
      </c>
      <c r="S32" s="117">
        <v>0</v>
      </c>
      <c r="T32" s="149" t="s">
        <v>14</v>
      </c>
      <c r="U32" s="198"/>
      <c r="V32" s="188"/>
      <c r="W32" s="117">
        <v>17</v>
      </c>
      <c r="X32" s="118" t="s">
        <v>94</v>
      </c>
      <c r="Y32" s="198"/>
      <c r="Z32" s="188"/>
      <c r="AA32" s="117">
        <v>3</v>
      </c>
      <c r="AB32" s="118" t="s">
        <v>218</v>
      </c>
      <c r="AC32" s="117">
        <v>0</v>
      </c>
      <c r="AD32" s="118" t="s">
        <v>14</v>
      </c>
      <c r="AE32" s="138">
        <v>40</v>
      </c>
      <c r="AF32" s="148" t="s">
        <v>114</v>
      </c>
    </row>
    <row r="33" spans="1:32" x14ac:dyDescent="0.2">
      <c r="A33" s="3" t="s">
        <v>108</v>
      </c>
      <c r="B33" s="140" t="s">
        <v>237</v>
      </c>
      <c r="C33" s="117">
        <v>0</v>
      </c>
      <c r="D33" s="149" t="s">
        <v>14</v>
      </c>
      <c r="E33" s="198"/>
      <c r="F33" s="188"/>
      <c r="G33" s="117">
        <v>7</v>
      </c>
      <c r="H33" s="149" t="s">
        <v>477</v>
      </c>
      <c r="I33" s="198"/>
      <c r="J33" s="188"/>
      <c r="K33" s="198"/>
      <c r="L33" s="188"/>
      <c r="M33" s="117">
        <v>0</v>
      </c>
      <c r="N33" s="149" t="s">
        <v>14</v>
      </c>
      <c r="O33" s="117">
        <v>0</v>
      </c>
      <c r="P33" s="149" t="s">
        <v>14</v>
      </c>
      <c r="Q33" s="198"/>
      <c r="R33" s="188"/>
      <c r="S33" s="198"/>
      <c r="T33" s="188"/>
      <c r="U33" s="198"/>
      <c r="V33" s="188"/>
      <c r="W33" s="117">
        <v>3</v>
      </c>
      <c r="X33" s="118" t="s">
        <v>466</v>
      </c>
      <c r="Y33" s="117">
        <v>0</v>
      </c>
      <c r="Z33" s="149" t="s">
        <v>14</v>
      </c>
      <c r="AA33" s="198"/>
      <c r="AB33" s="188"/>
      <c r="AC33" s="117">
        <v>0</v>
      </c>
      <c r="AD33" s="118" t="s">
        <v>14</v>
      </c>
      <c r="AE33" s="138">
        <v>18</v>
      </c>
      <c r="AF33" s="148" t="s">
        <v>293</v>
      </c>
    </row>
    <row r="34" spans="1:32" x14ac:dyDescent="0.2">
      <c r="A34" s="3" t="s">
        <v>108</v>
      </c>
      <c r="B34" s="140" t="s">
        <v>242</v>
      </c>
      <c r="C34" s="198"/>
      <c r="D34" s="188"/>
      <c r="E34" s="198"/>
      <c r="F34" s="188"/>
      <c r="G34" s="117">
        <v>24</v>
      </c>
      <c r="H34" s="149" t="s">
        <v>82</v>
      </c>
      <c r="I34" s="117">
        <v>0</v>
      </c>
      <c r="J34" s="149" t="s">
        <v>14</v>
      </c>
      <c r="K34" s="117">
        <v>3</v>
      </c>
      <c r="L34" s="149" t="s">
        <v>633</v>
      </c>
      <c r="M34" s="198"/>
      <c r="N34" s="188"/>
      <c r="O34" s="198"/>
      <c r="P34" s="188"/>
      <c r="Q34" s="117">
        <v>3</v>
      </c>
      <c r="R34" s="149" t="s">
        <v>633</v>
      </c>
      <c r="S34" s="117">
        <v>4</v>
      </c>
      <c r="T34" s="149" t="s">
        <v>218</v>
      </c>
      <c r="U34" s="198"/>
      <c r="V34" s="188"/>
      <c r="W34" s="117">
        <v>8</v>
      </c>
      <c r="X34" s="118" t="s">
        <v>410</v>
      </c>
      <c r="Y34" s="198"/>
      <c r="Z34" s="188"/>
      <c r="AA34" s="117">
        <v>4</v>
      </c>
      <c r="AB34" s="118" t="s">
        <v>218</v>
      </c>
      <c r="AC34" s="117">
        <v>0</v>
      </c>
      <c r="AD34" s="118" t="s">
        <v>14</v>
      </c>
      <c r="AE34" s="138">
        <v>53</v>
      </c>
      <c r="AF34" s="148" t="s">
        <v>447</v>
      </c>
    </row>
    <row r="35" spans="1:32" x14ac:dyDescent="0.2">
      <c r="A35" s="3" t="s">
        <v>108</v>
      </c>
      <c r="B35" s="140" t="s">
        <v>245</v>
      </c>
      <c r="C35" s="117">
        <v>0</v>
      </c>
      <c r="D35" s="149" t="s">
        <v>14</v>
      </c>
      <c r="E35" s="198"/>
      <c r="F35" s="188"/>
      <c r="G35" s="198"/>
      <c r="H35" s="188"/>
      <c r="I35" s="198"/>
      <c r="J35" s="188"/>
      <c r="K35" s="117">
        <v>0</v>
      </c>
      <c r="L35" s="149" t="s">
        <v>14</v>
      </c>
      <c r="M35" s="117">
        <v>0</v>
      </c>
      <c r="N35" s="149" t="s">
        <v>14</v>
      </c>
      <c r="O35" s="117">
        <v>0</v>
      </c>
      <c r="P35" s="149" t="s">
        <v>14</v>
      </c>
      <c r="Q35" s="117">
        <v>0</v>
      </c>
      <c r="R35" s="149" t="s">
        <v>14</v>
      </c>
      <c r="S35" s="117">
        <v>3</v>
      </c>
      <c r="T35" s="149" t="s">
        <v>523</v>
      </c>
      <c r="U35" s="117">
        <v>0</v>
      </c>
      <c r="V35" s="149" t="s">
        <v>14</v>
      </c>
      <c r="W35" s="198"/>
      <c r="X35" s="188"/>
      <c r="Y35" s="117">
        <v>0</v>
      </c>
      <c r="Z35" s="149" t="s">
        <v>14</v>
      </c>
      <c r="AA35" s="117">
        <v>0</v>
      </c>
      <c r="AB35" s="118" t="s">
        <v>14</v>
      </c>
      <c r="AC35" s="117">
        <v>0</v>
      </c>
      <c r="AD35" s="118" t="s">
        <v>14</v>
      </c>
      <c r="AE35" s="138">
        <v>7</v>
      </c>
      <c r="AF35" s="148" t="s">
        <v>340</v>
      </c>
    </row>
    <row r="36" spans="1:32" x14ac:dyDescent="0.2">
      <c r="A36" s="3" t="s">
        <v>108</v>
      </c>
      <c r="B36" s="140" t="s">
        <v>250</v>
      </c>
      <c r="C36" s="117">
        <v>6</v>
      </c>
      <c r="D36" s="149" t="s">
        <v>427</v>
      </c>
      <c r="E36" s="117">
        <v>0</v>
      </c>
      <c r="F36" s="149" t="s">
        <v>14</v>
      </c>
      <c r="G36" s="117">
        <v>23</v>
      </c>
      <c r="H36" s="149" t="s">
        <v>575</v>
      </c>
      <c r="I36" s="117">
        <v>0</v>
      </c>
      <c r="J36" s="149" t="s">
        <v>14</v>
      </c>
      <c r="K36" s="117">
        <v>0</v>
      </c>
      <c r="L36" s="149" t="s">
        <v>14</v>
      </c>
      <c r="M36" s="117">
        <v>0</v>
      </c>
      <c r="N36" s="149" t="s">
        <v>14</v>
      </c>
      <c r="O36" s="117">
        <v>0</v>
      </c>
      <c r="P36" s="149" t="s">
        <v>14</v>
      </c>
      <c r="Q36" s="117">
        <v>4</v>
      </c>
      <c r="R36" s="149" t="s">
        <v>157</v>
      </c>
      <c r="S36" s="117">
        <v>0</v>
      </c>
      <c r="T36" s="149" t="s">
        <v>14</v>
      </c>
      <c r="U36" s="117">
        <v>230</v>
      </c>
      <c r="V36" s="149" t="s">
        <v>915</v>
      </c>
      <c r="W36" s="117">
        <v>3</v>
      </c>
      <c r="X36" s="118" t="s">
        <v>395</v>
      </c>
      <c r="Y36" s="117">
        <v>0</v>
      </c>
      <c r="Z36" s="149" t="s">
        <v>14</v>
      </c>
      <c r="AA36" s="117">
        <v>0</v>
      </c>
      <c r="AB36" s="118" t="s">
        <v>14</v>
      </c>
      <c r="AC36" s="117">
        <v>0</v>
      </c>
      <c r="AD36" s="118" t="s">
        <v>14</v>
      </c>
      <c r="AE36" s="138">
        <v>266</v>
      </c>
      <c r="AF36" s="148" t="s">
        <v>463</v>
      </c>
    </row>
    <row r="37" spans="1:32" x14ac:dyDescent="0.2">
      <c r="A37" s="3" t="s">
        <v>108</v>
      </c>
      <c r="B37" s="140" t="s">
        <v>254</v>
      </c>
      <c r="C37" s="117">
        <v>0</v>
      </c>
      <c r="D37" s="149" t="s">
        <v>14</v>
      </c>
      <c r="E37" s="117">
        <v>0</v>
      </c>
      <c r="F37" s="149" t="s">
        <v>14</v>
      </c>
      <c r="G37" s="117">
        <v>0</v>
      </c>
      <c r="H37" s="149" t="s">
        <v>14</v>
      </c>
      <c r="I37" s="117">
        <v>0</v>
      </c>
      <c r="J37" s="149" t="s">
        <v>14</v>
      </c>
      <c r="K37" s="198"/>
      <c r="L37" s="188"/>
      <c r="M37" s="117">
        <v>0</v>
      </c>
      <c r="N37" s="149" t="s">
        <v>14</v>
      </c>
      <c r="O37" s="117">
        <v>0</v>
      </c>
      <c r="P37" s="149" t="s">
        <v>14</v>
      </c>
      <c r="Q37" s="198"/>
      <c r="R37" s="188"/>
      <c r="S37" s="117">
        <v>3</v>
      </c>
      <c r="T37" s="149" t="s">
        <v>412</v>
      </c>
      <c r="U37" s="198"/>
      <c r="V37" s="188"/>
      <c r="W37" s="198"/>
      <c r="X37" s="188"/>
      <c r="Y37" s="117">
        <v>0</v>
      </c>
      <c r="Z37" s="149" t="s">
        <v>14</v>
      </c>
      <c r="AA37" s="198"/>
      <c r="AB37" s="188"/>
      <c r="AC37" s="117">
        <v>0</v>
      </c>
      <c r="AD37" s="118" t="s">
        <v>14</v>
      </c>
      <c r="AE37" s="138">
        <v>11</v>
      </c>
      <c r="AF37" s="148" t="s">
        <v>554</v>
      </c>
    </row>
    <row r="38" spans="1:32" x14ac:dyDescent="0.2">
      <c r="A38" s="3" t="s">
        <v>108</v>
      </c>
      <c r="B38" s="140" t="s">
        <v>9</v>
      </c>
      <c r="C38" s="117">
        <f>SUBTOTAL(109,C6:C37)</f>
        <v>11</v>
      </c>
      <c r="D38" s="118" t="e">
        <v>#REF!</v>
      </c>
      <c r="E38" s="117">
        <f>SUBTOTAL(109,E6:E37)</f>
        <v>30</v>
      </c>
      <c r="F38" s="118" t="e">
        <v>#REF!</v>
      </c>
      <c r="G38" s="117">
        <f>SUBTOTAL(109,G6:G37)</f>
        <v>361</v>
      </c>
      <c r="H38" s="118" t="e">
        <v>#REF!</v>
      </c>
      <c r="I38" s="117">
        <f>SUBTOTAL(109,I6:I37)</f>
        <v>12</v>
      </c>
      <c r="J38" s="118" t="e">
        <v>#REF!</v>
      </c>
      <c r="K38" s="117">
        <f>SUBTOTAL(109,K6:K37)</f>
        <v>52</v>
      </c>
      <c r="L38" s="118" t="e">
        <v>#REF!</v>
      </c>
      <c r="M38" s="117">
        <f>SUBTOTAL(109,M6:M37)</f>
        <v>11</v>
      </c>
      <c r="N38" s="118" t="e">
        <v>#REF!</v>
      </c>
      <c r="O38" s="117">
        <f>SUBTOTAL(109,O6:O37)</f>
        <v>3</v>
      </c>
      <c r="P38" s="118" t="e">
        <v>#REF!</v>
      </c>
      <c r="Q38" s="117">
        <f>SUBTOTAL(109,Q6:Q37)</f>
        <v>33</v>
      </c>
      <c r="R38" s="118" t="e">
        <v>#REF!</v>
      </c>
      <c r="S38" s="117">
        <f>SUBTOTAL(109,S6:S37)</f>
        <v>105</v>
      </c>
      <c r="T38" s="118" t="e">
        <v>#REF!</v>
      </c>
      <c r="U38" s="117">
        <f>SUBTOTAL(109,U6:U37)</f>
        <v>249</v>
      </c>
      <c r="V38" s="118" t="e">
        <v>#REF!</v>
      </c>
      <c r="W38" s="117">
        <f>SUBTOTAL(109,W6:W37)</f>
        <v>246</v>
      </c>
      <c r="X38" s="118" t="e">
        <v>#REF!</v>
      </c>
      <c r="Y38" s="117">
        <f>SUBTOTAL(109,Y6:Y37)</f>
        <v>0</v>
      </c>
      <c r="Z38" s="118" t="e">
        <v>#REF!</v>
      </c>
      <c r="AA38" s="117">
        <f>SUBTOTAL(109,AA6:AA37)</f>
        <v>49</v>
      </c>
      <c r="AB38" s="118" t="e">
        <v>#REF!</v>
      </c>
      <c r="AC38" s="117">
        <f>SUBTOTAL(109,AC6:AC37)</f>
        <v>0</v>
      </c>
      <c r="AD38" s="118" t="e">
        <v>#REF!</v>
      </c>
      <c r="AE38" s="117">
        <f>SUBTOTAL(109,AE6:AE37)</f>
        <v>1303</v>
      </c>
      <c r="AF38" s="148" t="e">
        <v>#REF!</v>
      </c>
    </row>
    <row r="39" spans="1:32" x14ac:dyDescent="0.2">
      <c r="A39" s="3" t="s">
        <v>260</v>
      </c>
      <c r="B39" s="140" t="s">
        <v>109</v>
      </c>
      <c r="C39" s="117">
        <v>0</v>
      </c>
      <c r="D39" s="149" t="s">
        <v>14</v>
      </c>
      <c r="E39" s="117">
        <v>3</v>
      </c>
      <c r="F39" s="149" t="s">
        <v>431</v>
      </c>
      <c r="G39" s="117">
        <v>0</v>
      </c>
      <c r="H39" s="149" t="s">
        <v>14</v>
      </c>
      <c r="I39" s="198"/>
      <c r="J39" s="200"/>
      <c r="K39" s="198"/>
      <c r="L39" s="200"/>
      <c r="M39" s="117">
        <v>0</v>
      </c>
      <c r="N39" s="149" t="s">
        <v>14</v>
      </c>
      <c r="O39" s="117">
        <v>0</v>
      </c>
      <c r="P39" s="149" t="s">
        <v>14</v>
      </c>
      <c r="Q39" s="117">
        <v>9</v>
      </c>
      <c r="R39" s="149" t="s">
        <v>206</v>
      </c>
      <c r="S39" s="117">
        <v>6</v>
      </c>
      <c r="T39" s="149" t="s">
        <v>541</v>
      </c>
      <c r="U39" s="117">
        <v>3</v>
      </c>
      <c r="V39" s="149" t="s">
        <v>431</v>
      </c>
      <c r="W39" s="117">
        <v>24</v>
      </c>
      <c r="X39" s="118" t="s">
        <v>142</v>
      </c>
      <c r="Y39" s="117">
        <v>0</v>
      </c>
      <c r="Z39" s="149" t="s">
        <v>14</v>
      </c>
      <c r="AA39" s="198"/>
      <c r="AB39" s="200"/>
      <c r="AC39" s="117">
        <v>0</v>
      </c>
      <c r="AD39" s="118" t="s">
        <v>14</v>
      </c>
      <c r="AE39" s="138">
        <v>48</v>
      </c>
      <c r="AF39" s="148" t="s">
        <v>447</v>
      </c>
    </row>
    <row r="40" spans="1:32" x14ac:dyDescent="0.2">
      <c r="A40" s="3" t="s">
        <v>260</v>
      </c>
      <c r="B40" s="140" t="s">
        <v>115</v>
      </c>
      <c r="C40" s="117">
        <v>0</v>
      </c>
      <c r="D40" s="149" t="s">
        <v>14</v>
      </c>
      <c r="E40" s="198"/>
      <c r="F40" s="200"/>
      <c r="G40" s="198"/>
      <c r="H40" s="200"/>
      <c r="I40" s="117">
        <v>0</v>
      </c>
      <c r="J40" s="149" t="s">
        <v>14</v>
      </c>
      <c r="K40" s="117">
        <v>0</v>
      </c>
      <c r="L40" s="149" t="s">
        <v>14</v>
      </c>
      <c r="M40" s="117">
        <v>0</v>
      </c>
      <c r="N40" s="149" t="s">
        <v>14</v>
      </c>
      <c r="O40" s="117">
        <v>0</v>
      </c>
      <c r="P40" s="149" t="s">
        <v>14</v>
      </c>
      <c r="Q40" s="117">
        <v>0</v>
      </c>
      <c r="R40" s="149" t="s">
        <v>14</v>
      </c>
      <c r="S40" s="117">
        <v>0</v>
      </c>
      <c r="T40" s="149" t="s">
        <v>14</v>
      </c>
      <c r="U40" s="198"/>
      <c r="V40" s="200"/>
      <c r="W40" s="117">
        <v>0</v>
      </c>
      <c r="X40" s="118" t="s">
        <v>14</v>
      </c>
      <c r="Y40" s="117">
        <v>0</v>
      </c>
      <c r="Z40" s="149" t="s">
        <v>14</v>
      </c>
      <c r="AA40" s="198"/>
      <c r="AB40" s="200"/>
      <c r="AC40" s="117">
        <v>0</v>
      </c>
      <c r="AD40" s="118" t="s">
        <v>14</v>
      </c>
      <c r="AE40" s="138">
        <v>4</v>
      </c>
      <c r="AF40" s="148" t="s">
        <v>257</v>
      </c>
    </row>
    <row r="41" spans="1:32" x14ac:dyDescent="0.2">
      <c r="A41" s="3" t="s">
        <v>260</v>
      </c>
      <c r="B41" s="140" t="s">
        <v>120</v>
      </c>
      <c r="C41" s="117">
        <v>0</v>
      </c>
      <c r="D41" s="149" t="s">
        <v>14</v>
      </c>
      <c r="E41" s="117">
        <v>0</v>
      </c>
      <c r="F41" s="149" t="s">
        <v>14</v>
      </c>
      <c r="G41" s="117">
        <v>0</v>
      </c>
      <c r="H41" s="149" t="s">
        <v>14</v>
      </c>
      <c r="I41" s="198"/>
      <c r="J41" s="200"/>
      <c r="K41" s="117">
        <v>0</v>
      </c>
      <c r="L41" s="149" t="s">
        <v>14</v>
      </c>
      <c r="M41" s="198"/>
      <c r="N41" s="200"/>
      <c r="O41" s="117">
        <v>0</v>
      </c>
      <c r="P41" s="149" t="s">
        <v>14</v>
      </c>
      <c r="Q41" s="198"/>
      <c r="R41" s="200"/>
      <c r="S41" s="117">
        <v>0</v>
      </c>
      <c r="T41" s="149" t="s">
        <v>14</v>
      </c>
      <c r="U41" s="198"/>
      <c r="V41" s="200"/>
      <c r="W41" s="117">
        <v>6</v>
      </c>
      <c r="X41" s="118" t="s">
        <v>529</v>
      </c>
      <c r="Y41" s="198"/>
      <c r="Z41" s="188"/>
      <c r="AA41" s="117">
        <v>0</v>
      </c>
      <c r="AB41" s="149" t="s">
        <v>14</v>
      </c>
      <c r="AC41" s="117">
        <v>0</v>
      </c>
      <c r="AD41" s="118" t="s">
        <v>14</v>
      </c>
      <c r="AE41" s="138">
        <v>13</v>
      </c>
      <c r="AF41" s="148" t="s">
        <v>395</v>
      </c>
    </row>
    <row r="42" spans="1:32" x14ac:dyDescent="0.2">
      <c r="A42" s="3" t="s">
        <v>260</v>
      </c>
      <c r="B42" s="140" t="s">
        <v>125</v>
      </c>
      <c r="C42" s="117">
        <v>5</v>
      </c>
      <c r="D42" s="149" t="s">
        <v>263</v>
      </c>
      <c r="E42" s="117">
        <v>15</v>
      </c>
      <c r="F42" s="149" t="s">
        <v>578</v>
      </c>
      <c r="G42" s="117">
        <v>24</v>
      </c>
      <c r="H42" s="149" t="s">
        <v>165</v>
      </c>
      <c r="I42" s="117">
        <v>8</v>
      </c>
      <c r="J42" s="149" t="s">
        <v>89</v>
      </c>
      <c r="K42" s="117">
        <v>16</v>
      </c>
      <c r="L42" s="149" t="s">
        <v>575</v>
      </c>
      <c r="M42" s="198"/>
      <c r="N42" s="200"/>
      <c r="O42" s="117">
        <v>0</v>
      </c>
      <c r="P42" s="149" t="s">
        <v>14</v>
      </c>
      <c r="Q42" s="117">
        <v>7</v>
      </c>
      <c r="R42" s="149" t="s">
        <v>135</v>
      </c>
      <c r="S42" s="117">
        <v>41</v>
      </c>
      <c r="T42" s="149" t="s">
        <v>393</v>
      </c>
      <c r="U42" s="117">
        <v>4</v>
      </c>
      <c r="V42" s="149" t="s">
        <v>50</v>
      </c>
      <c r="W42" s="117">
        <v>44</v>
      </c>
      <c r="X42" s="118" t="s">
        <v>419</v>
      </c>
      <c r="Y42" s="117">
        <v>0</v>
      </c>
      <c r="Z42" s="149" t="s">
        <v>14</v>
      </c>
      <c r="AA42" s="117">
        <v>20</v>
      </c>
      <c r="AB42" s="149" t="s">
        <v>19</v>
      </c>
      <c r="AC42" s="117">
        <v>0</v>
      </c>
      <c r="AD42" s="118" t="s">
        <v>14</v>
      </c>
      <c r="AE42" s="138">
        <v>186</v>
      </c>
      <c r="AF42" s="148" t="s">
        <v>189</v>
      </c>
    </row>
    <row r="43" spans="1:32" x14ac:dyDescent="0.2">
      <c r="A43" s="3" t="s">
        <v>260</v>
      </c>
      <c r="B43" s="140" t="s">
        <v>131</v>
      </c>
      <c r="C43" s="117">
        <v>0</v>
      </c>
      <c r="D43" s="149" t="s">
        <v>14</v>
      </c>
      <c r="E43" s="117">
        <v>0</v>
      </c>
      <c r="F43" s="149" t="s">
        <v>14</v>
      </c>
      <c r="G43" s="117">
        <v>37</v>
      </c>
      <c r="H43" s="149" t="s">
        <v>782</v>
      </c>
      <c r="I43" s="117">
        <v>0</v>
      </c>
      <c r="J43" s="149" t="s">
        <v>14</v>
      </c>
      <c r="K43" s="198"/>
      <c r="L43" s="200"/>
      <c r="M43" s="117">
        <v>0</v>
      </c>
      <c r="N43" s="149" t="s">
        <v>14</v>
      </c>
      <c r="O43" s="117">
        <v>0</v>
      </c>
      <c r="P43" s="149" t="s">
        <v>14</v>
      </c>
      <c r="Q43" s="117">
        <v>0</v>
      </c>
      <c r="R43" s="149" t="s">
        <v>14</v>
      </c>
      <c r="S43" s="198"/>
      <c r="T43" s="200"/>
      <c r="U43" s="198"/>
      <c r="V43" s="200"/>
      <c r="W43" s="117">
        <v>14</v>
      </c>
      <c r="X43" s="118" t="s">
        <v>191</v>
      </c>
      <c r="Y43" s="117">
        <v>0</v>
      </c>
      <c r="Z43" s="149" t="s">
        <v>14</v>
      </c>
      <c r="AA43" s="117">
        <v>0</v>
      </c>
      <c r="AB43" s="149" t="s">
        <v>14</v>
      </c>
      <c r="AC43" s="117">
        <v>0</v>
      </c>
      <c r="AD43" s="118" t="s">
        <v>14</v>
      </c>
      <c r="AE43" s="138">
        <v>54</v>
      </c>
      <c r="AF43" s="148" t="s">
        <v>193</v>
      </c>
    </row>
    <row r="44" spans="1:32" x14ac:dyDescent="0.2">
      <c r="A44" s="3" t="s">
        <v>260</v>
      </c>
      <c r="B44" s="140" t="s">
        <v>136</v>
      </c>
      <c r="C44" s="198"/>
      <c r="D44" s="200"/>
      <c r="E44" s="117">
        <v>0</v>
      </c>
      <c r="F44" s="149" t="s">
        <v>14</v>
      </c>
      <c r="G44" s="117">
        <v>30</v>
      </c>
      <c r="H44" s="149" t="s">
        <v>142</v>
      </c>
      <c r="I44" s="198"/>
      <c r="J44" s="200"/>
      <c r="K44" s="198"/>
      <c r="L44" s="200"/>
      <c r="M44" s="117">
        <v>0</v>
      </c>
      <c r="N44" s="149" t="s">
        <v>14</v>
      </c>
      <c r="O44" s="117">
        <v>0</v>
      </c>
      <c r="P44" s="149" t="s">
        <v>14</v>
      </c>
      <c r="Q44" s="117">
        <v>0</v>
      </c>
      <c r="R44" s="149" t="s">
        <v>14</v>
      </c>
      <c r="S44" s="117">
        <v>5</v>
      </c>
      <c r="T44" s="149" t="s">
        <v>285</v>
      </c>
      <c r="U44" s="117">
        <v>0</v>
      </c>
      <c r="V44" s="149" t="s">
        <v>14</v>
      </c>
      <c r="W44" s="117">
        <v>20</v>
      </c>
      <c r="X44" s="118" t="s">
        <v>167</v>
      </c>
      <c r="Y44" s="117">
        <v>0</v>
      </c>
      <c r="Z44" s="149" t="s">
        <v>14</v>
      </c>
      <c r="AA44" s="198"/>
      <c r="AB44" s="200"/>
      <c r="AC44" s="117">
        <v>0</v>
      </c>
      <c r="AD44" s="118" t="s">
        <v>14</v>
      </c>
      <c r="AE44" s="138">
        <v>60</v>
      </c>
      <c r="AF44" s="148" t="s">
        <v>26</v>
      </c>
    </row>
    <row r="45" spans="1:32" x14ac:dyDescent="0.2">
      <c r="A45" s="3" t="s">
        <v>260</v>
      </c>
      <c r="B45" s="140" t="s">
        <v>143</v>
      </c>
      <c r="C45" s="198"/>
      <c r="D45" s="200"/>
      <c r="E45" s="117">
        <v>0</v>
      </c>
      <c r="F45" s="149" t="s">
        <v>14</v>
      </c>
      <c r="G45" s="117">
        <v>0</v>
      </c>
      <c r="H45" s="149" t="s">
        <v>14</v>
      </c>
      <c r="I45" s="198"/>
      <c r="J45" s="200"/>
      <c r="K45" s="117">
        <v>15</v>
      </c>
      <c r="L45" s="149" t="s">
        <v>444</v>
      </c>
      <c r="M45" s="117">
        <v>3</v>
      </c>
      <c r="N45" s="149" t="s">
        <v>130</v>
      </c>
      <c r="O45" s="117">
        <v>0</v>
      </c>
      <c r="P45" s="149" t="s">
        <v>14</v>
      </c>
      <c r="Q45" s="117">
        <v>0</v>
      </c>
      <c r="R45" s="149" t="s">
        <v>14</v>
      </c>
      <c r="S45" s="117">
        <v>11</v>
      </c>
      <c r="T45" s="149" t="s">
        <v>303</v>
      </c>
      <c r="U45" s="198"/>
      <c r="V45" s="200"/>
      <c r="W45" s="117">
        <v>26</v>
      </c>
      <c r="X45" s="118" t="s">
        <v>386</v>
      </c>
      <c r="Y45" s="117">
        <v>0</v>
      </c>
      <c r="Z45" s="149" t="s">
        <v>14</v>
      </c>
      <c r="AA45" s="198"/>
      <c r="AB45" s="200"/>
      <c r="AC45" s="198"/>
      <c r="AD45" s="199"/>
      <c r="AE45" s="138">
        <v>62</v>
      </c>
      <c r="AF45" s="148" t="s">
        <v>87</v>
      </c>
    </row>
    <row r="46" spans="1:32" x14ac:dyDescent="0.2">
      <c r="A46" s="3" t="s">
        <v>260</v>
      </c>
      <c r="B46" s="140" t="s">
        <v>147</v>
      </c>
      <c r="C46" s="117">
        <v>0</v>
      </c>
      <c r="D46" s="149" t="s">
        <v>14</v>
      </c>
      <c r="E46" s="117">
        <v>0</v>
      </c>
      <c r="F46" s="149" t="s">
        <v>14</v>
      </c>
      <c r="G46" s="117">
        <v>4</v>
      </c>
      <c r="H46" s="149" t="s">
        <v>507</v>
      </c>
      <c r="I46" s="117">
        <v>0</v>
      </c>
      <c r="J46" s="149" t="s">
        <v>14</v>
      </c>
      <c r="K46" s="117">
        <v>0</v>
      </c>
      <c r="L46" s="149" t="s">
        <v>14</v>
      </c>
      <c r="M46" s="198"/>
      <c r="N46" s="200"/>
      <c r="O46" s="117">
        <v>0</v>
      </c>
      <c r="P46" s="149" t="s">
        <v>14</v>
      </c>
      <c r="Q46" s="117">
        <v>0</v>
      </c>
      <c r="R46" s="149" t="s">
        <v>14</v>
      </c>
      <c r="S46" s="198"/>
      <c r="T46" s="200"/>
      <c r="U46" s="117">
        <v>0</v>
      </c>
      <c r="V46" s="149" t="s">
        <v>14</v>
      </c>
      <c r="W46" s="117">
        <v>5</v>
      </c>
      <c r="X46" s="118" t="s">
        <v>888</v>
      </c>
      <c r="Y46" s="117">
        <v>0</v>
      </c>
      <c r="Z46" s="149" t="s">
        <v>14</v>
      </c>
      <c r="AA46" s="117">
        <v>0</v>
      </c>
      <c r="AB46" s="149" t="s">
        <v>14</v>
      </c>
      <c r="AC46" s="117">
        <v>0</v>
      </c>
      <c r="AD46" s="118" t="s">
        <v>14</v>
      </c>
      <c r="AE46" s="138">
        <v>11</v>
      </c>
      <c r="AF46" s="148" t="s">
        <v>509</v>
      </c>
    </row>
    <row r="47" spans="1:32" x14ac:dyDescent="0.2">
      <c r="A47" s="3" t="s">
        <v>260</v>
      </c>
      <c r="B47" s="140" t="s">
        <v>152</v>
      </c>
      <c r="C47" s="117">
        <v>0</v>
      </c>
      <c r="D47" s="149" t="s">
        <v>14</v>
      </c>
      <c r="E47" s="117">
        <v>0</v>
      </c>
      <c r="F47" s="149" t="s">
        <v>14</v>
      </c>
      <c r="G47" s="117">
        <v>42</v>
      </c>
      <c r="H47" s="149" t="s">
        <v>540</v>
      </c>
      <c r="I47" s="117">
        <v>0</v>
      </c>
      <c r="J47" s="149" t="s">
        <v>14</v>
      </c>
      <c r="K47" s="117">
        <v>0</v>
      </c>
      <c r="L47" s="149" t="s">
        <v>14</v>
      </c>
      <c r="M47" s="198"/>
      <c r="N47" s="200"/>
      <c r="O47" s="117">
        <v>0</v>
      </c>
      <c r="P47" s="149" t="s">
        <v>14</v>
      </c>
      <c r="Q47" s="117">
        <v>0</v>
      </c>
      <c r="R47" s="149" t="s">
        <v>14</v>
      </c>
      <c r="S47" s="117">
        <v>0</v>
      </c>
      <c r="T47" s="149" t="s">
        <v>14</v>
      </c>
      <c r="U47" s="117">
        <v>0</v>
      </c>
      <c r="V47" s="149" t="s">
        <v>14</v>
      </c>
      <c r="W47" s="117">
        <v>4</v>
      </c>
      <c r="X47" s="118" t="s">
        <v>285</v>
      </c>
      <c r="Y47" s="117">
        <v>0</v>
      </c>
      <c r="Z47" s="149" t="s">
        <v>14</v>
      </c>
      <c r="AA47" s="117">
        <v>0</v>
      </c>
      <c r="AB47" s="149" t="s">
        <v>14</v>
      </c>
      <c r="AC47" s="117">
        <v>0</v>
      </c>
      <c r="AD47" s="118" t="s">
        <v>14</v>
      </c>
      <c r="AE47" s="138">
        <v>48</v>
      </c>
      <c r="AF47" s="148" t="s">
        <v>447</v>
      </c>
    </row>
    <row r="48" spans="1:32" x14ac:dyDescent="0.2">
      <c r="A48" s="3" t="s">
        <v>260</v>
      </c>
      <c r="B48" s="140" t="s">
        <v>158</v>
      </c>
      <c r="C48" s="198"/>
      <c r="D48" s="200"/>
      <c r="E48" s="117">
        <v>6</v>
      </c>
      <c r="F48" s="149" t="s">
        <v>213</v>
      </c>
      <c r="G48" s="198"/>
      <c r="H48" s="200"/>
      <c r="I48" s="198"/>
      <c r="J48" s="200"/>
      <c r="K48" s="117">
        <v>5</v>
      </c>
      <c r="L48" s="149" t="s">
        <v>155</v>
      </c>
      <c r="M48" s="198"/>
      <c r="N48" s="200"/>
      <c r="O48" s="117">
        <v>0</v>
      </c>
      <c r="P48" s="149" t="s">
        <v>14</v>
      </c>
      <c r="Q48" s="117">
        <v>0</v>
      </c>
      <c r="R48" s="149" t="s">
        <v>14</v>
      </c>
      <c r="S48" s="198"/>
      <c r="T48" s="200"/>
      <c r="U48" s="117">
        <v>0</v>
      </c>
      <c r="V48" s="149" t="s">
        <v>14</v>
      </c>
      <c r="W48" s="117">
        <v>9</v>
      </c>
      <c r="X48" s="118" t="s">
        <v>306</v>
      </c>
      <c r="Y48" s="117">
        <v>0</v>
      </c>
      <c r="Z48" s="149" t="s">
        <v>14</v>
      </c>
      <c r="AA48" s="117">
        <v>0</v>
      </c>
      <c r="AB48" s="149" t="s">
        <v>14</v>
      </c>
      <c r="AC48" s="117">
        <v>0</v>
      </c>
      <c r="AD48" s="118" t="s">
        <v>14</v>
      </c>
      <c r="AE48" s="138">
        <v>26</v>
      </c>
      <c r="AF48" s="148" t="s">
        <v>50</v>
      </c>
    </row>
    <row r="49" spans="1:32" x14ac:dyDescent="0.2">
      <c r="A49" s="3" t="s">
        <v>260</v>
      </c>
      <c r="B49" s="140" t="s">
        <v>162</v>
      </c>
      <c r="C49" s="117">
        <v>0</v>
      </c>
      <c r="D49" s="149" t="s">
        <v>14</v>
      </c>
      <c r="E49" s="117">
        <v>0</v>
      </c>
      <c r="F49" s="149" t="s">
        <v>14</v>
      </c>
      <c r="G49" s="117">
        <v>0</v>
      </c>
      <c r="H49" s="149" t="s">
        <v>14</v>
      </c>
      <c r="I49" s="117">
        <v>0</v>
      </c>
      <c r="J49" s="149" t="s">
        <v>14</v>
      </c>
      <c r="K49" s="117">
        <v>0</v>
      </c>
      <c r="L49" s="149" t="s">
        <v>14</v>
      </c>
      <c r="M49" s="117">
        <v>0</v>
      </c>
      <c r="N49" s="149" t="s">
        <v>14</v>
      </c>
      <c r="O49" s="117">
        <v>0</v>
      </c>
      <c r="P49" s="149" t="s">
        <v>14</v>
      </c>
      <c r="Q49" s="198"/>
      <c r="R49" s="200"/>
      <c r="S49" s="117">
        <v>5</v>
      </c>
      <c r="T49" s="149" t="s">
        <v>525</v>
      </c>
      <c r="U49" s="117">
        <v>0</v>
      </c>
      <c r="V49" s="149" t="s">
        <v>14</v>
      </c>
      <c r="W49" s="198"/>
      <c r="X49" s="188"/>
      <c r="Y49" s="117">
        <v>0</v>
      </c>
      <c r="Z49" s="149" t="s">
        <v>14</v>
      </c>
      <c r="AA49" s="198"/>
      <c r="AB49" s="200"/>
      <c r="AC49" s="117">
        <v>0</v>
      </c>
      <c r="AD49" s="118" t="s">
        <v>14</v>
      </c>
      <c r="AE49" s="138">
        <v>9</v>
      </c>
      <c r="AF49" s="148" t="s">
        <v>554</v>
      </c>
    </row>
    <row r="50" spans="1:32" x14ac:dyDescent="0.2">
      <c r="A50" s="3" t="s">
        <v>260</v>
      </c>
      <c r="B50" s="140" t="s">
        <v>166</v>
      </c>
      <c r="C50" s="198"/>
      <c r="D50" s="200"/>
      <c r="E50" s="117">
        <v>3</v>
      </c>
      <c r="F50" s="149" t="s">
        <v>563</v>
      </c>
      <c r="G50" s="117">
        <v>5</v>
      </c>
      <c r="H50" s="149" t="s">
        <v>297</v>
      </c>
      <c r="I50" s="117">
        <v>0</v>
      </c>
      <c r="J50" s="149" t="s">
        <v>14</v>
      </c>
      <c r="K50" s="198"/>
      <c r="L50" s="200"/>
      <c r="M50" s="117">
        <v>6</v>
      </c>
      <c r="N50" s="149" t="s">
        <v>314</v>
      </c>
      <c r="O50" s="198"/>
      <c r="P50" s="200"/>
      <c r="Q50" s="117">
        <v>6</v>
      </c>
      <c r="R50" s="149" t="s">
        <v>314</v>
      </c>
      <c r="S50" s="198"/>
      <c r="T50" s="200"/>
      <c r="U50" s="117">
        <v>0</v>
      </c>
      <c r="V50" s="149" t="s">
        <v>14</v>
      </c>
      <c r="W50" s="117">
        <v>13</v>
      </c>
      <c r="X50" s="118" t="s">
        <v>489</v>
      </c>
      <c r="Y50" s="117">
        <v>0</v>
      </c>
      <c r="Z50" s="149" t="s">
        <v>14</v>
      </c>
      <c r="AA50" s="198"/>
      <c r="AB50" s="200"/>
      <c r="AC50" s="198"/>
      <c r="AD50" s="199"/>
      <c r="AE50" s="138">
        <v>42</v>
      </c>
      <c r="AF50" s="148" t="s">
        <v>92</v>
      </c>
    </row>
    <row r="51" spans="1:32" x14ac:dyDescent="0.2">
      <c r="A51" s="3" t="s">
        <v>260</v>
      </c>
      <c r="B51" s="140" t="s">
        <v>170</v>
      </c>
      <c r="C51" s="198"/>
      <c r="D51" s="200"/>
      <c r="E51" s="117">
        <v>0</v>
      </c>
      <c r="F51" s="149" t="s">
        <v>14</v>
      </c>
      <c r="G51" s="117">
        <v>4</v>
      </c>
      <c r="H51" s="149" t="s">
        <v>413</v>
      </c>
      <c r="I51" s="198"/>
      <c r="J51" s="200"/>
      <c r="K51" s="117">
        <v>0</v>
      </c>
      <c r="L51" s="149" t="s">
        <v>14</v>
      </c>
      <c r="M51" s="198"/>
      <c r="N51" s="200"/>
      <c r="O51" s="117">
        <v>0</v>
      </c>
      <c r="P51" s="149" t="s">
        <v>14</v>
      </c>
      <c r="Q51" s="198"/>
      <c r="R51" s="200"/>
      <c r="S51" s="198"/>
      <c r="T51" s="200"/>
      <c r="U51" s="198"/>
      <c r="V51" s="200"/>
      <c r="W51" s="117">
        <v>4</v>
      </c>
      <c r="X51" s="118" t="s">
        <v>413</v>
      </c>
      <c r="Y51" s="117">
        <v>0</v>
      </c>
      <c r="Z51" s="149" t="s">
        <v>14</v>
      </c>
      <c r="AA51" s="198"/>
      <c r="AB51" s="200"/>
      <c r="AC51" s="117">
        <v>0</v>
      </c>
      <c r="AD51" s="118" t="s">
        <v>14</v>
      </c>
      <c r="AE51" s="138">
        <v>16</v>
      </c>
      <c r="AF51" s="148" t="s">
        <v>293</v>
      </c>
    </row>
    <row r="52" spans="1:32" x14ac:dyDescent="0.2">
      <c r="A52" s="3" t="s">
        <v>260</v>
      </c>
      <c r="B52" s="140" t="s">
        <v>176</v>
      </c>
      <c r="C52" s="117">
        <v>0</v>
      </c>
      <c r="D52" s="149" t="s">
        <v>14</v>
      </c>
      <c r="E52" s="117">
        <v>0</v>
      </c>
      <c r="F52" s="149" t="s">
        <v>14</v>
      </c>
      <c r="G52" s="117">
        <v>19</v>
      </c>
      <c r="H52" s="149" t="s">
        <v>793</v>
      </c>
      <c r="I52" s="117">
        <v>0</v>
      </c>
      <c r="J52" s="149" t="s">
        <v>14</v>
      </c>
      <c r="K52" s="198"/>
      <c r="L52" s="200"/>
      <c r="M52" s="117">
        <v>0</v>
      </c>
      <c r="N52" s="149" t="s">
        <v>14</v>
      </c>
      <c r="O52" s="117">
        <v>0</v>
      </c>
      <c r="P52" s="149" t="s">
        <v>14</v>
      </c>
      <c r="Q52" s="198"/>
      <c r="R52" s="200"/>
      <c r="S52" s="117">
        <v>0</v>
      </c>
      <c r="T52" s="149" t="s">
        <v>14</v>
      </c>
      <c r="U52" s="117">
        <v>0</v>
      </c>
      <c r="V52" s="149" t="s">
        <v>14</v>
      </c>
      <c r="W52" s="117">
        <v>4</v>
      </c>
      <c r="X52" s="118" t="s">
        <v>588</v>
      </c>
      <c r="Y52" s="117">
        <v>0</v>
      </c>
      <c r="Z52" s="149" t="s">
        <v>14</v>
      </c>
      <c r="AA52" s="117">
        <v>0</v>
      </c>
      <c r="AB52" s="149" t="s">
        <v>14</v>
      </c>
      <c r="AC52" s="117">
        <v>0</v>
      </c>
      <c r="AD52" s="118" t="s">
        <v>14</v>
      </c>
      <c r="AE52" s="138">
        <v>25</v>
      </c>
      <c r="AF52" s="148" t="s">
        <v>385</v>
      </c>
    </row>
    <row r="53" spans="1:32" x14ac:dyDescent="0.2">
      <c r="A53" s="3" t="s">
        <v>260</v>
      </c>
      <c r="B53" s="140" t="s">
        <v>180</v>
      </c>
      <c r="C53" s="117">
        <v>0</v>
      </c>
      <c r="D53" s="149" t="s">
        <v>14</v>
      </c>
      <c r="E53" s="198"/>
      <c r="F53" s="200"/>
      <c r="G53" s="117">
        <v>14</v>
      </c>
      <c r="H53" s="149" t="s">
        <v>153</v>
      </c>
      <c r="I53" s="117">
        <v>0</v>
      </c>
      <c r="J53" s="149" t="s">
        <v>14</v>
      </c>
      <c r="K53" s="117">
        <v>0</v>
      </c>
      <c r="L53" s="149" t="s">
        <v>14</v>
      </c>
      <c r="M53" s="117">
        <v>0</v>
      </c>
      <c r="N53" s="149" t="s">
        <v>14</v>
      </c>
      <c r="O53" s="117">
        <v>0</v>
      </c>
      <c r="P53" s="149" t="s">
        <v>14</v>
      </c>
      <c r="Q53" s="117">
        <v>0</v>
      </c>
      <c r="R53" s="149" t="s">
        <v>14</v>
      </c>
      <c r="S53" s="198"/>
      <c r="T53" s="200"/>
      <c r="U53" s="117">
        <v>0</v>
      </c>
      <c r="V53" s="149" t="s">
        <v>14</v>
      </c>
      <c r="W53" s="117">
        <v>11</v>
      </c>
      <c r="X53" s="118" t="s">
        <v>446</v>
      </c>
      <c r="Y53" s="117">
        <v>0</v>
      </c>
      <c r="Z53" s="149" t="s">
        <v>14</v>
      </c>
      <c r="AA53" s="198"/>
      <c r="AB53" s="200"/>
      <c r="AC53" s="117">
        <v>0</v>
      </c>
      <c r="AD53" s="118" t="s">
        <v>14</v>
      </c>
      <c r="AE53" s="138">
        <v>29</v>
      </c>
      <c r="AF53" s="148" t="s">
        <v>55</v>
      </c>
    </row>
    <row r="54" spans="1:32" x14ac:dyDescent="0.2">
      <c r="A54" s="3" t="s">
        <v>260</v>
      </c>
      <c r="B54" s="140" t="s">
        <v>185</v>
      </c>
      <c r="C54" s="117">
        <v>0</v>
      </c>
      <c r="D54" s="149" t="s">
        <v>14</v>
      </c>
      <c r="E54" s="198"/>
      <c r="F54" s="200"/>
      <c r="G54" s="198"/>
      <c r="H54" s="200"/>
      <c r="I54" s="117">
        <v>0</v>
      </c>
      <c r="J54" s="149" t="s">
        <v>14</v>
      </c>
      <c r="K54" s="198"/>
      <c r="L54" s="200"/>
      <c r="M54" s="117">
        <v>0</v>
      </c>
      <c r="N54" s="149" t="s">
        <v>14</v>
      </c>
      <c r="O54" s="117">
        <v>0</v>
      </c>
      <c r="P54" s="149" t="s">
        <v>14</v>
      </c>
      <c r="Q54" s="198"/>
      <c r="R54" s="200"/>
      <c r="S54" s="117">
        <v>3</v>
      </c>
      <c r="T54" s="149" t="s">
        <v>161</v>
      </c>
      <c r="U54" s="117">
        <v>0</v>
      </c>
      <c r="V54" s="149" t="s">
        <v>14</v>
      </c>
      <c r="W54" s="117">
        <v>8</v>
      </c>
      <c r="X54" s="118" t="s">
        <v>514</v>
      </c>
      <c r="Y54" s="198"/>
      <c r="Z54" s="188"/>
      <c r="AA54" s="198"/>
      <c r="AB54" s="200"/>
      <c r="AC54" s="117">
        <v>0</v>
      </c>
      <c r="AD54" s="118" t="s">
        <v>14</v>
      </c>
      <c r="AE54" s="138">
        <v>20</v>
      </c>
      <c r="AF54" s="148" t="s">
        <v>457</v>
      </c>
    </row>
    <row r="55" spans="1:32" x14ac:dyDescent="0.2">
      <c r="A55" s="3" t="s">
        <v>260</v>
      </c>
      <c r="B55" s="140" t="s">
        <v>190</v>
      </c>
      <c r="C55" s="117">
        <v>0</v>
      </c>
      <c r="D55" s="149" t="s">
        <v>14</v>
      </c>
      <c r="E55" s="117">
        <v>0</v>
      </c>
      <c r="F55" s="149" t="s">
        <v>14</v>
      </c>
      <c r="G55" s="117">
        <v>12</v>
      </c>
      <c r="H55" s="149" t="s">
        <v>142</v>
      </c>
      <c r="I55" s="117">
        <v>0</v>
      </c>
      <c r="J55" s="149" t="s">
        <v>14</v>
      </c>
      <c r="K55" s="198"/>
      <c r="L55" s="200"/>
      <c r="M55" s="117">
        <v>0</v>
      </c>
      <c r="N55" s="149" t="s">
        <v>14</v>
      </c>
      <c r="O55" s="117">
        <v>0</v>
      </c>
      <c r="P55" s="149" t="s">
        <v>14</v>
      </c>
      <c r="Q55" s="117">
        <v>0</v>
      </c>
      <c r="R55" s="149" t="s">
        <v>14</v>
      </c>
      <c r="S55" s="198"/>
      <c r="T55" s="200"/>
      <c r="U55" s="198"/>
      <c r="V55" s="200"/>
      <c r="W55" s="117">
        <v>6</v>
      </c>
      <c r="X55" s="118" t="s">
        <v>413</v>
      </c>
      <c r="Y55" s="117">
        <v>0</v>
      </c>
      <c r="Z55" s="149" t="s">
        <v>14</v>
      </c>
      <c r="AA55" s="198"/>
      <c r="AB55" s="200"/>
      <c r="AC55" s="117">
        <v>0</v>
      </c>
      <c r="AD55" s="118" t="s">
        <v>14</v>
      </c>
      <c r="AE55" s="138">
        <v>24</v>
      </c>
      <c r="AF55" s="148" t="s">
        <v>232</v>
      </c>
    </row>
    <row r="56" spans="1:32" x14ac:dyDescent="0.2">
      <c r="A56" s="3" t="s">
        <v>260</v>
      </c>
      <c r="B56" s="140" t="s">
        <v>194</v>
      </c>
      <c r="C56" s="117">
        <v>0</v>
      </c>
      <c r="D56" s="149" t="s">
        <v>14</v>
      </c>
      <c r="E56" s="117">
        <v>0</v>
      </c>
      <c r="F56" s="149" t="s">
        <v>14</v>
      </c>
      <c r="G56" s="198"/>
      <c r="H56" s="200"/>
      <c r="I56" s="117">
        <v>0</v>
      </c>
      <c r="J56" s="149" t="s">
        <v>14</v>
      </c>
      <c r="K56" s="117">
        <v>0</v>
      </c>
      <c r="L56" s="149" t="s">
        <v>14</v>
      </c>
      <c r="M56" s="198"/>
      <c r="N56" s="200"/>
      <c r="O56" s="117">
        <v>0</v>
      </c>
      <c r="P56" s="149" t="s">
        <v>14</v>
      </c>
      <c r="Q56" s="117">
        <v>0</v>
      </c>
      <c r="R56" s="149" t="s">
        <v>14</v>
      </c>
      <c r="S56" s="117">
        <v>0</v>
      </c>
      <c r="T56" s="149" t="s">
        <v>14</v>
      </c>
      <c r="U56" s="117">
        <v>0</v>
      </c>
      <c r="V56" s="149" t="s">
        <v>14</v>
      </c>
      <c r="W56" s="117">
        <v>11</v>
      </c>
      <c r="X56" s="118" t="s">
        <v>570</v>
      </c>
      <c r="Y56" s="117">
        <v>0</v>
      </c>
      <c r="Z56" s="149" t="s">
        <v>14</v>
      </c>
      <c r="AA56" s="198"/>
      <c r="AB56" s="200"/>
      <c r="AC56" s="117">
        <v>0</v>
      </c>
      <c r="AD56" s="118" t="s">
        <v>14</v>
      </c>
      <c r="AE56" s="138">
        <v>15</v>
      </c>
      <c r="AF56" s="148" t="s">
        <v>336</v>
      </c>
    </row>
    <row r="57" spans="1:32" x14ac:dyDescent="0.2">
      <c r="A57" s="3" t="s">
        <v>260</v>
      </c>
      <c r="B57" s="140" t="s">
        <v>198</v>
      </c>
      <c r="C57" s="117">
        <v>0</v>
      </c>
      <c r="D57" s="149" t="s">
        <v>14</v>
      </c>
      <c r="E57" s="117">
        <v>0</v>
      </c>
      <c r="F57" s="149" t="s">
        <v>14</v>
      </c>
      <c r="G57" s="198"/>
      <c r="H57" s="200"/>
      <c r="I57" s="117">
        <v>0</v>
      </c>
      <c r="J57" s="149" t="s">
        <v>14</v>
      </c>
      <c r="K57" s="117">
        <v>3</v>
      </c>
      <c r="L57" s="149" t="s">
        <v>466</v>
      </c>
      <c r="M57" s="198"/>
      <c r="N57" s="200"/>
      <c r="O57" s="117">
        <v>0</v>
      </c>
      <c r="P57" s="149" t="s">
        <v>14</v>
      </c>
      <c r="Q57" s="117">
        <v>0</v>
      </c>
      <c r="R57" s="149" t="s">
        <v>14</v>
      </c>
      <c r="S57" s="198"/>
      <c r="T57" s="200"/>
      <c r="U57" s="117">
        <v>3</v>
      </c>
      <c r="V57" s="149" t="s">
        <v>466</v>
      </c>
      <c r="W57" s="117">
        <v>8</v>
      </c>
      <c r="X57" s="118" t="s">
        <v>524</v>
      </c>
      <c r="Y57" s="117">
        <v>0</v>
      </c>
      <c r="Z57" s="149" t="s">
        <v>14</v>
      </c>
      <c r="AA57" s="117">
        <v>0</v>
      </c>
      <c r="AB57" s="149" t="s">
        <v>14</v>
      </c>
      <c r="AC57" s="117">
        <v>0</v>
      </c>
      <c r="AD57" s="118" t="s">
        <v>14</v>
      </c>
      <c r="AE57" s="138">
        <v>18</v>
      </c>
      <c r="AF57" s="148" t="s">
        <v>157</v>
      </c>
    </row>
    <row r="58" spans="1:32" x14ac:dyDescent="0.2">
      <c r="A58" s="3" t="s">
        <v>260</v>
      </c>
      <c r="B58" s="140" t="s">
        <v>202</v>
      </c>
      <c r="C58" s="117">
        <v>0</v>
      </c>
      <c r="D58" s="149" t="s">
        <v>14</v>
      </c>
      <c r="E58" s="117">
        <v>0</v>
      </c>
      <c r="F58" s="149" t="s">
        <v>14</v>
      </c>
      <c r="G58" s="198"/>
      <c r="H58" s="200"/>
      <c r="I58" s="117">
        <v>0</v>
      </c>
      <c r="J58" s="149" t="s">
        <v>14</v>
      </c>
      <c r="K58" s="117">
        <v>0</v>
      </c>
      <c r="L58" s="149" t="s">
        <v>14</v>
      </c>
      <c r="M58" s="117">
        <v>0</v>
      </c>
      <c r="N58" s="149" t="s">
        <v>14</v>
      </c>
      <c r="O58" s="117">
        <v>0</v>
      </c>
      <c r="P58" s="149" t="s">
        <v>14</v>
      </c>
      <c r="Q58" s="117">
        <v>0</v>
      </c>
      <c r="R58" s="149" t="s">
        <v>14</v>
      </c>
      <c r="S58" s="198"/>
      <c r="T58" s="200"/>
      <c r="U58" s="117">
        <v>0</v>
      </c>
      <c r="V58" s="149" t="s">
        <v>14</v>
      </c>
      <c r="W58" s="198"/>
      <c r="X58" s="188"/>
      <c r="Y58" s="117">
        <v>0</v>
      </c>
      <c r="Z58" s="149" t="s">
        <v>14</v>
      </c>
      <c r="AA58" s="117">
        <v>0</v>
      </c>
      <c r="AB58" s="149" t="s">
        <v>14</v>
      </c>
      <c r="AC58" s="117">
        <v>0</v>
      </c>
      <c r="AD58" s="118" t="s">
        <v>14</v>
      </c>
      <c r="AE58" s="138">
        <v>4</v>
      </c>
      <c r="AF58" s="148" t="s">
        <v>257</v>
      </c>
    </row>
    <row r="59" spans="1:32" x14ac:dyDescent="0.2">
      <c r="A59" s="3" t="s">
        <v>260</v>
      </c>
      <c r="B59" s="140" t="s">
        <v>208</v>
      </c>
      <c r="C59" s="117">
        <v>3</v>
      </c>
      <c r="D59" s="149" t="s">
        <v>141</v>
      </c>
      <c r="E59" s="198"/>
      <c r="F59" s="200"/>
      <c r="G59" s="117">
        <v>22</v>
      </c>
      <c r="H59" s="149" t="s">
        <v>737</v>
      </c>
      <c r="I59" s="198"/>
      <c r="J59" s="200"/>
      <c r="K59" s="117">
        <v>9</v>
      </c>
      <c r="L59" s="149" t="s">
        <v>288</v>
      </c>
      <c r="M59" s="198"/>
      <c r="N59" s="200"/>
      <c r="O59" s="198"/>
      <c r="P59" s="200"/>
      <c r="Q59" s="198"/>
      <c r="R59" s="200"/>
      <c r="S59" s="117">
        <v>4</v>
      </c>
      <c r="T59" s="149" t="s">
        <v>563</v>
      </c>
      <c r="U59" s="198"/>
      <c r="V59" s="200"/>
      <c r="W59" s="117">
        <v>8</v>
      </c>
      <c r="X59" s="118" t="s">
        <v>314</v>
      </c>
      <c r="Y59" s="117">
        <v>0</v>
      </c>
      <c r="Z59" s="149" t="s">
        <v>14</v>
      </c>
      <c r="AA59" s="198"/>
      <c r="AB59" s="200"/>
      <c r="AC59" s="117">
        <v>0</v>
      </c>
      <c r="AD59" s="118" t="s">
        <v>14</v>
      </c>
      <c r="AE59" s="138">
        <v>56</v>
      </c>
      <c r="AF59" s="148" t="s">
        <v>130</v>
      </c>
    </row>
    <row r="60" spans="1:32" x14ac:dyDescent="0.2">
      <c r="A60" s="3" t="s">
        <v>260</v>
      </c>
      <c r="B60" s="140" t="s">
        <v>212</v>
      </c>
      <c r="C60" s="117">
        <v>0</v>
      </c>
      <c r="D60" s="149" t="s">
        <v>14</v>
      </c>
      <c r="E60" s="117">
        <v>0</v>
      </c>
      <c r="F60" s="149" t="s">
        <v>14</v>
      </c>
      <c r="G60" s="117">
        <v>6</v>
      </c>
      <c r="H60" s="149" t="s">
        <v>544</v>
      </c>
      <c r="I60" s="117">
        <v>0</v>
      </c>
      <c r="J60" s="149" t="s">
        <v>14</v>
      </c>
      <c r="K60" s="117">
        <v>0</v>
      </c>
      <c r="L60" s="149" t="s">
        <v>14</v>
      </c>
      <c r="M60" s="117">
        <v>0</v>
      </c>
      <c r="N60" s="149" t="s">
        <v>14</v>
      </c>
      <c r="O60" s="117">
        <v>0</v>
      </c>
      <c r="P60" s="149" t="s">
        <v>14</v>
      </c>
      <c r="Q60" s="117">
        <v>0</v>
      </c>
      <c r="R60" s="149" t="s">
        <v>14</v>
      </c>
      <c r="S60" s="117">
        <v>0</v>
      </c>
      <c r="T60" s="149" t="s">
        <v>14</v>
      </c>
      <c r="U60" s="117">
        <v>0</v>
      </c>
      <c r="V60" s="149" t="s">
        <v>14</v>
      </c>
      <c r="W60" s="198"/>
      <c r="X60" s="188"/>
      <c r="Y60" s="117">
        <v>0</v>
      </c>
      <c r="Z60" s="149" t="s">
        <v>14</v>
      </c>
      <c r="AA60" s="117">
        <v>0</v>
      </c>
      <c r="AB60" s="149" t="s">
        <v>14</v>
      </c>
      <c r="AC60" s="117">
        <v>0</v>
      </c>
      <c r="AD60" s="118" t="s">
        <v>14</v>
      </c>
      <c r="AE60" s="138">
        <v>7</v>
      </c>
      <c r="AF60" s="148" t="s">
        <v>632</v>
      </c>
    </row>
    <row r="61" spans="1:32" x14ac:dyDescent="0.2">
      <c r="A61" s="3" t="s">
        <v>260</v>
      </c>
      <c r="B61" s="140" t="s">
        <v>216</v>
      </c>
      <c r="C61" s="117">
        <v>0</v>
      </c>
      <c r="D61" s="149" t="s">
        <v>14</v>
      </c>
      <c r="E61" s="198"/>
      <c r="F61" s="200"/>
      <c r="G61" s="117">
        <v>52</v>
      </c>
      <c r="H61" s="149" t="s">
        <v>527</v>
      </c>
      <c r="I61" s="117">
        <v>0</v>
      </c>
      <c r="J61" s="149" t="s">
        <v>14</v>
      </c>
      <c r="K61" s="117">
        <v>0</v>
      </c>
      <c r="L61" s="149" t="s">
        <v>14</v>
      </c>
      <c r="M61" s="117">
        <v>0</v>
      </c>
      <c r="N61" s="149" t="s">
        <v>14</v>
      </c>
      <c r="O61" s="117">
        <v>0</v>
      </c>
      <c r="P61" s="149" t="s">
        <v>14</v>
      </c>
      <c r="Q61" s="117">
        <v>0</v>
      </c>
      <c r="R61" s="149" t="s">
        <v>14</v>
      </c>
      <c r="S61" s="117">
        <v>0</v>
      </c>
      <c r="T61" s="149" t="s">
        <v>14</v>
      </c>
      <c r="U61" s="117">
        <v>0</v>
      </c>
      <c r="V61" s="149" t="s">
        <v>14</v>
      </c>
      <c r="W61" s="117">
        <v>6</v>
      </c>
      <c r="X61" s="118" t="s">
        <v>79</v>
      </c>
      <c r="Y61" s="117">
        <v>0</v>
      </c>
      <c r="Z61" s="149" t="s">
        <v>14</v>
      </c>
      <c r="AA61" s="198"/>
      <c r="AB61" s="200"/>
      <c r="AC61" s="117">
        <v>0</v>
      </c>
      <c r="AD61" s="118" t="s">
        <v>14</v>
      </c>
      <c r="AE61" s="138">
        <v>61</v>
      </c>
      <c r="AF61" s="148" t="s">
        <v>626</v>
      </c>
    </row>
    <row r="62" spans="1:32" x14ac:dyDescent="0.2">
      <c r="A62" s="3" t="s">
        <v>260</v>
      </c>
      <c r="B62" s="140" t="s">
        <v>220</v>
      </c>
      <c r="C62" s="117">
        <v>0</v>
      </c>
      <c r="D62" s="149" t="s">
        <v>14</v>
      </c>
      <c r="E62" s="117">
        <v>0</v>
      </c>
      <c r="F62" s="149" t="s">
        <v>14</v>
      </c>
      <c r="G62" s="117">
        <v>4</v>
      </c>
      <c r="H62" s="149" t="s">
        <v>77</v>
      </c>
      <c r="I62" s="198"/>
      <c r="J62" s="200"/>
      <c r="K62" s="198"/>
      <c r="L62" s="200"/>
      <c r="M62" s="117">
        <v>3</v>
      </c>
      <c r="N62" s="149" t="s">
        <v>255</v>
      </c>
      <c r="O62" s="198"/>
      <c r="P62" s="200"/>
      <c r="Q62" s="198"/>
      <c r="R62" s="200"/>
      <c r="S62" s="117">
        <v>0</v>
      </c>
      <c r="T62" s="149" t="s">
        <v>14</v>
      </c>
      <c r="U62" s="117">
        <v>0</v>
      </c>
      <c r="V62" s="149" t="s">
        <v>14</v>
      </c>
      <c r="W62" s="117">
        <v>16</v>
      </c>
      <c r="X62" s="118" t="s">
        <v>36</v>
      </c>
      <c r="Y62" s="117">
        <v>0</v>
      </c>
      <c r="Z62" s="149" t="s">
        <v>14</v>
      </c>
      <c r="AA62" s="198"/>
      <c r="AB62" s="200"/>
      <c r="AC62" s="117">
        <v>0</v>
      </c>
      <c r="AD62" s="118" t="s">
        <v>14</v>
      </c>
      <c r="AE62" s="138">
        <v>29</v>
      </c>
      <c r="AF62" s="148" t="s">
        <v>55</v>
      </c>
    </row>
    <row r="63" spans="1:32" x14ac:dyDescent="0.2">
      <c r="A63" s="3" t="s">
        <v>260</v>
      </c>
      <c r="B63" s="140" t="s">
        <v>224</v>
      </c>
      <c r="C63" s="198"/>
      <c r="D63" s="200"/>
      <c r="E63" s="117">
        <v>4</v>
      </c>
      <c r="F63" s="149" t="s">
        <v>302</v>
      </c>
      <c r="G63" s="117">
        <v>0</v>
      </c>
      <c r="H63" s="149" t="s">
        <v>14</v>
      </c>
      <c r="I63" s="117">
        <v>0</v>
      </c>
      <c r="J63" s="149" t="s">
        <v>14</v>
      </c>
      <c r="K63" s="198"/>
      <c r="L63" s="200"/>
      <c r="M63" s="198"/>
      <c r="N63" s="200"/>
      <c r="O63" s="117">
        <v>0</v>
      </c>
      <c r="P63" s="149" t="s">
        <v>14</v>
      </c>
      <c r="Q63" s="198"/>
      <c r="R63" s="200"/>
      <c r="S63" s="198"/>
      <c r="T63" s="200"/>
      <c r="U63" s="117">
        <v>0</v>
      </c>
      <c r="V63" s="149" t="s">
        <v>14</v>
      </c>
      <c r="W63" s="198"/>
      <c r="X63" s="188"/>
      <c r="Y63" s="117">
        <v>0</v>
      </c>
      <c r="Z63" s="149" t="s">
        <v>14</v>
      </c>
      <c r="AA63" s="117">
        <v>0</v>
      </c>
      <c r="AB63" s="149" t="s">
        <v>14</v>
      </c>
      <c r="AC63" s="117">
        <v>0</v>
      </c>
      <c r="AD63" s="118" t="s">
        <v>14</v>
      </c>
      <c r="AE63" s="138">
        <v>13</v>
      </c>
      <c r="AF63" s="148" t="s">
        <v>395</v>
      </c>
    </row>
    <row r="64" spans="1:32" x14ac:dyDescent="0.2">
      <c r="A64" s="3" t="s">
        <v>260</v>
      </c>
      <c r="B64" s="140" t="s">
        <v>228</v>
      </c>
      <c r="C64" s="198"/>
      <c r="D64" s="200"/>
      <c r="E64" s="117">
        <v>0</v>
      </c>
      <c r="F64" s="149" t="s">
        <v>14</v>
      </c>
      <c r="G64" s="117">
        <v>0</v>
      </c>
      <c r="H64" s="149" t="s">
        <v>14</v>
      </c>
      <c r="I64" s="117">
        <v>0</v>
      </c>
      <c r="J64" s="149" t="s">
        <v>14</v>
      </c>
      <c r="K64" s="117">
        <v>0</v>
      </c>
      <c r="L64" s="149" t="s">
        <v>14</v>
      </c>
      <c r="M64" s="117">
        <v>3</v>
      </c>
      <c r="N64" s="149" t="s">
        <v>510</v>
      </c>
      <c r="O64" s="117">
        <v>0</v>
      </c>
      <c r="P64" s="149" t="s">
        <v>14</v>
      </c>
      <c r="Q64" s="117">
        <v>0</v>
      </c>
      <c r="R64" s="149" t="s">
        <v>14</v>
      </c>
      <c r="S64" s="117">
        <v>0</v>
      </c>
      <c r="T64" s="149" t="s">
        <v>14</v>
      </c>
      <c r="U64" s="117">
        <v>0</v>
      </c>
      <c r="V64" s="149" t="s">
        <v>14</v>
      </c>
      <c r="W64" s="117">
        <v>4</v>
      </c>
      <c r="X64" s="118" t="s">
        <v>142</v>
      </c>
      <c r="Y64" s="117">
        <v>0</v>
      </c>
      <c r="Z64" s="149" t="s">
        <v>14</v>
      </c>
      <c r="AA64" s="117">
        <v>0</v>
      </c>
      <c r="AB64" s="149" t="s">
        <v>14</v>
      </c>
      <c r="AC64" s="117">
        <v>0</v>
      </c>
      <c r="AD64" s="118" t="s">
        <v>14</v>
      </c>
      <c r="AE64" s="138">
        <v>8</v>
      </c>
      <c r="AF64" s="148" t="s">
        <v>543</v>
      </c>
    </row>
    <row r="65" spans="1:32" x14ac:dyDescent="0.2">
      <c r="A65" s="3" t="s">
        <v>260</v>
      </c>
      <c r="B65" s="140" t="s">
        <v>233</v>
      </c>
      <c r="C65" s="117">
        <v>0</v>
      </c>
      <c r="D65" s="149" t="s">
        <v>14</v>
      </c>
      <c r="E65" s="117">
        <v>0</v>
      </c>
      <c r="F65" s="149" t="s">
        <v>14</v>
      </c>
      <c r="G65" s="117">
        <v>9</v>
      </c>
      <c r="H65" s="149" t="s">
        <v>119</v>
      </c>
      <c r="I65" s="117">
        <v>0</v>
      </c>
      <c r="J65" s="149" t="s">
        <v>14</v>
      </c>
      <c r="K65" s="117">
        <v>3</v>
      </c>
      <c r="L65" s="149" t="s">
        <v>633</v>
      </c>
      <c r="M65" s="117">
        <v>4</v>
      </c>
      <c r="N65" s="149" t="s">
        <v>218</v>
      </c>
      <c r="O65" s="117">
        <v>0</v>
      </c>
      <c r="P65" s="149" t="s">
        <v>14</v>
      </c>
      <c r="Q65" s="198"/>
      <c r="R65" s="200"/>
      <c r="S65" s="117">
        <v>5</v>
      </c>
      <c r="T65" s="149" t="s">
        <v>552</v>
      </c>
      <c r="U65" s="117">
        <v>3</v>
      </c>
      <c r="V65" s="149" t="s">
        <v>633</v>
      </c>
      <c r="W65" s="117">
        <v>24</v>
      </c>
      <c r="X65" s="118" t="s">
        <v>82</v>
      </c>
      <c r="Y65" s="117">
        <v>3</v>
      </c>
      <c r="Z65" s="149" t="s">
        <v>633</v>
      </c>
      <c r="AA65" s="198"/>
      <c r="AB65" s="200"/>
      <c r="AC65" s="117">
        <v>0</v>
      </c>
      <c r="AD65" s="118" t="s">
        <v>14</v>
      </c>
      <c r="AE65" s="138">
        <v>53</v>
      </c>
      <c r="AF65" s="148" t="s">
        <v>236</v>
      </c>
    </row>
    <row r="66" spans="1:32" x14ac:dyDescent="0.2">
      <c r="A66" s="3" t="s">
        <v>260</v>
      </c>
      <c r="B66" s="140" t="s">
        <v>237</v>
      </c>
      <c r="C66" s="117">
        <v>0</v>
      </c>
      <c r="D66" s="149" t="s">
        <v>14</v>
      </c>
      <c r="E66" s="198"/>
      <c r="F66" s="200"/>
      <c r="G66" s="117">
        <v>5</v>
      </c>
      <c r="H66" s="149" t="s">
        <v>167</v>
      </c>
      <c r="I66" s="198"/>
      <c r="J66" s="200"/>
      <c r="K66" s="117">
        <v>3</v>
      </c>
      <c r="L66" s="149" t="s">
        <v>200</v>
      </c>
      <c r="M66" s="117">
        <v>0</v>
      </c>
      <c r="N66" s="149" t="s">
        <v>14</v>
      </c>
      <c r="O66" s="117">
        <v>0</v>
      </c>
      <c r="P66" s="149" t="s">
        <v>14</v>
      </c>
      <c r="Q66" s="117">
        <v>0</v>
      </c>
      <c r="R66" s="149" t="s">
        <v>14</v>
      </c>
      <c r="S66" s="198"/>
      <c r="T66" s="200"/>
      <c r="U66" s="117">
        <v>0</v>
      </c>
      <c r="V66" s="149" t="s">
        <v>14</v>
      </c>
      <c r="W66" s="198"/>
      <c r="X66" s="188"/>
      <c r="Y66" s="117">
        <v>0</v>
      </c>
      <c r="Z66" s="149" t="s">
        <v>14</v>
      </c>
      <c r="AA66" s="198"/>
      <c r="AB66" s="200"/>
      <c r="AC66" s="117">
        <v>0</v>
      </c>
      <c r="AD66" s="118" t="s">
        <v>14</v>
      </c>
      <c r="AE66" s="138">
        <v>15</v>
      </c>
      <c r="AF66" s="148" t="s">
        <v>336</v>
      </c>
    </row>
    <row r="67" spans="1:32" x14ac:dyDescent="0.2">
      <c r="A67" s="3" t="s">
        <v>260</v>
      </c>
      <c r="B67" s="140" t="s">
        <v>242</v>
      </c>
      <c r="C67" s="117">
        <v>12</v>
      </c>
      <c r="D67" s="149" t="s">
        <v>347</v>
      </c>
      <c r="E67" s="117">
        <v>3</v>
      </c>
      <c r="F67" s="149" t="s">
        <v>130</v>
      </c>
      <c r="G67" s="117">
        <v>28</v>
      </c>
      <c r="H67" s="149" t="s">
        <v>290</v>
      </c>
      <c r="I67" s="117">
        <v>0</v>
      </c>
      <c r="J67" s="149" t="s">
        <v>14</v>
      </c>
      <c r="K67" s="198"/>
      <c r="L67" s="200"/>
      <c r="M67" s="117">
        <v>0</v>
      </c>
      <c r="N67" s="149" t="s">
        <v>14</v>
      </c>
      <c r="O67" s="198"/>
      <c r="P67" s="200"/>
      <c r="Q67" s="117">
        <v>0</v>
      </c>
      <c r="R67" s="149" t="s">
        <v>14</v>
      </c>
      <c r="S67" s="117">
        <v>5</v>
      </c>
      <c r="T67" s="149" t="s">
        <v>578</v>
      </c>
      <c r="U67" s="198"/>
      <c r="V67" s="200"/>
      <c r="W67" s="117">
        <v>10</v>
      </c>
      <c r="X67" s="118" t="s">
        <v>288</v>
      </c>
      <c r="Y67" s="117">
        <v>0</v>
      </c>
      <c r="Z67" s="149" t="s">
        <v>14</v>
      </c>
      <c r="AA67" s="198"/>
      <c r="AB67" s="200"/>
      <c r="AC67" s="117">
        <v>0</v>
      </c>
      <c r="AD67" s="118" t="s">
        <v>14</v>
      </c>
      <c r="AE67" s="138">
        <v>62</v>
      </c>
      <c r="AF67" s="148" t="s">
        <v>87</v>
      </c>
    </row>
    <row r="68" spans="1:32" x14ac:dyDescent="0.2">
      <c r="A68" s="3" t="s">
        <v>260</v>
      </c>
      <c r="B68" s="140" t="s">
        <v>245</v>
      </c>
      <c r="C68" s="117">
        <v>0</v>
      </c>
      <c r="D68" s="149" t="s">
        <v>14</v>
      </c>
      <c r="E68" s="117">
        <v>0</v>
      </c>
      <c r="F68" s="149" t="s">
        <v>14</v>
      </c>
      <c r="G68" s="117">
        <v>0</v>
      </c>
      <c r="H68" s="149" t="s">
        <v>14</v>
      </c>
      <c r="I68" s="117">
        <v>0</v>
      </c>
      <c r="J68" s="149" t="s">
        <v>14</v>
      </c>
      <c r="K68" s="117">
        <v>0</v>
      </c>
      <c r="L68" s="149" t="s">
        <v>14</v>
      </c>
      <c r="M68" s="117">
        <v>0</v>
      </c>
      <c r="N68" s="149" t="s">
        <v>14</v>
      </c>
      <c r="O68" s="117">
        <v>0</v>
      </c>
      <c r="P68" s="149" t="s">
        <v>14</v>
      </c>
      <c r="Q68" s="198"/>
      <c r="R68" s="200"/>
      <c r="S68" s="117">
        <v>6</v>
      </c>
      <c r="T68" s="149" t="s">
        <v>518</v>
      </c>
      <c r="U68" s="117">
        <v>0</v>
      </c>
      <c r="V68" s="149" t="s">
        <v>14</v>
      </c>
      <c r="W68" s="198"/>
      <c r="X68" s="188"/>
      <c r="Y68" s="117">
        <v>0</v>
      </c>
      <c r="Z68" s="149" t="s">
        <v>14</v>
      </c>
      <c r="AA68" s="198"/>
      <c r="AB68" s="200"/>
      <c r="AC68" s="117">
        <v>0</v>
      </c>
      <c r="AD68" s="118" t="s">
        <v>14</v>
      </c>
      <c r="AE68" s="138">
        <v>10</v>
      </c>
      <c r="AF68" s="148" t="s">
        <v>554</v>
      </c>
    </row>
    <row r="69" spans="1:32" x14ac:dyDescent="0.2">
      <c r="A69" s="3" t="s">
        <v>260</v>
      </c>
      <c r="B69" s="140" t="s">
        <v>250</v>
      </c>
      <c r="C69" s="117">
        <v>0</v>
      </c>
      <c r="D69" s="149" t="s">
        <v>14</v>
      </c>
      <c r="E69" s="117">
        <v>0</v>
      </c>
      <c r="F69" s="149" t="s">
        <v>14</v>
      </c>
      <c r="G69" s="117">
        <v>23</v>
      </c>
      <c r="H69" s="149" t="s">
        <v>388</v>
      </c>
      <c r="I69" s="117">
        <v>0</v>
      </c>
      <c r="J69" s="149" t="s">
        <v>14</v>
      </c>
      <c r="K69" s="117">
        <v>0</v>
      </c>
      <c r="L69" s="149" t="s">
        <v>14</v>
      </c>
      <c r="M69" s="117">
        <v>0</v>
      </c>
      <c r="N69" s="149" t="s">
        <v>14</v>
      </c>
      <c r="O69" s="117">
        <v>0</v>
      </c>
      <c r="P69" s="149" t="s">
        <v>14</v>
      </c>
      <c r="Q69" s="198"/>
      <c r="R69" s="200"/>
      <c r="S69" s="117">
        <v>0</v>
      </c>
      <c r="T69" s="149" t="s">
        <v>14</v>
      </c>
      <c r="U69" s="117">
        <v>106</v>
      </c>
      <c r="V69" s="149" t="s">
        <v>916</v>
      </c>
      <c r="W69" s="117">
        <v>0</v>
      </c>
      <c r="X69" s="118" t="s">
        <v>14</v>
      </c>
      <c r="Y69" s="198"/>
      <c r="Z69" s="188"/>
      <c r="AA69" s="198"/>
      <c r="AB69" s="200"/>
      <c r="AC69" s="117">
        <v>0</v>
      </c>
      <c r="AD69" s="118" t="s">
        <v>14</v>
      </c>
      <c r="AE69" s="138">
        <v>133</v>
      </c>
      <c r="AF69" s="148" t="s">
        <v>625</v>
      </c>
    </row>
    <row r="70" spans="1:32" x14ac:dyDescent="0.2">
      <c r="A70" s="3" t="s">
        <v>260</v>
      </c>
      <c r="B70" s="140" t="s">
        <v>254</v>
      </c>
      <c r="C70" s="117">
        <v>0</v>
      </c>
      <c r="D70" s="149" t="s">
        <v>14</v>
      </c>
      <c r="E70" s="117">
        <v>0</v>
      </c>
      <c r="F70" s="149" t="s">
        <v>14</v>
      </c>
      <c r="G70" s="117">
        <v>0</v>
      </c>
      <c r="H70" s="149" t="s">
        <v>14</v>
      </c>
      <c r="I70" s="117">
        <v>3</v>
      </c>
      <c r="J70" s="149" t="s">
        <v>206</v>
      </c>
      <c r="K70" s="117">
        <v>0</v>
      </c>
      <c r="L70" s="149" t="s">
        <v>14</v>
      </c>
      <c r="M70" s="117">
        <v>0</v>
      </c>
      <c r="N70" s="149" t="s">
        <v>14</v>
      </c>
      <c r="O70" s="117">
        <v>0</v>
      </c>
      <c r="P70" s="149" t="s">
        <v>14</v>
      </c>
      <c r="Q70" s="117">
        <v>0</v>
      </c>
      <c r="R70" s="149" t="s">
        <v>14</v>
      </c>
      <c r="S70" s="117">
        <v>7</v>
      </c>
      <c r="T70" s="149" t="s">
        <v>465</v>
      </c>
      <c r="U70" s="117">
        <v>0</v>
      </c>
      <c r="V70" s="149" t="s">
        <v>14</v>
      </c>
      <c r="W70" s="117">
        <v>4</v>
      </c>
      <c r="X70" s="118" t="s">
        <v>413</v>
      </c>
      <c r="Y70" s="198"/>
      <c r="Z70" s="188"/>
      <c r="AA70" s="198"/>
      <c r="AB70" s="200"/>
      <c r="AC70" s="117">
        <v>0</v>
      </c>
      <c r="AD70" s="118" t="s">
        <v>14</v>
      </c>
      <c r="AE70" s="138">
        <v>16</v>
      </c>
      <c r="AF70" s="148" t="s">
        <v>293</v>
      </c>
    </row>
    <row r="71" spans="1:32" x14ac:dyDescent="0.2">
      <c r="A71" s="3" t="s">
        <v>260</v>
      </c>
      <c r="B71" s="140" t="s">
        <v>9</v>
      </c>
      <c r="C71" s="105">
        <v>27</v>
      </c>
      <c r="D71" s="149" t="s">
        <v>427</v>
      </c>
      <c r="E71" s="105">
        <v>44</v>
      </c>
      <c r="F71" s="149" t="s">
        <v>175</v>
      </c>
      <c r="G71" s="105">
        <v>347</v>
      </c>
      <c r="H71" s="149" t="s">
        <v>445</v>
      </c>
      <c r="I71" s="105">
        <v>22</v>
      </c>
      <c r="J71" s="149" t="s">
        <v>219</v>
      </c>
      <c r="K71" s="105">
        <v>68</v>
      </c>
      <c r="L71" s="149" t="s">
        <v>414</v>
      </c>
      <c r="M71" s="105">
        <v>33</v>
      </c>
      <c r="N71" s="149" t="s">
        <v>42</v>
      </c>
      <c r="O71" s="105">
        <v>4</v>
      </c>
      <c r="P71" s="149" t="s">
        <v>257</v>
      </c>
      <c r="Q71" s="105">
        <v>36</v>
      </c>
      <c r="R71" s="149" t="s">
        <v>114</v>
      </c>
      <c r="S71" s="105">
        <v>115</v>
      </c>
      <c r="T71" s="149" t="s">
        <v>79</v>
      </c>
      <c r="U71" s="105">
        <v>127</v>
      </c>
      <c r="V71" s="149" t="s">
        <v>19</v>
      </c>
      <c r="W71" s="105">
        <v>299</v>
      </c>
      <c r="X71" s="118" t="s">
        <v>247</v>
      </c>
      <c r="Y71" s="105">
        <v>8</v>
      </c>
      <c r="Z71" s="149" t="s">
        <v>543</v>
      </c>
      <c r="AA71" s="105">
        <v>45</v>
      </c>
      <c r="AB71" s="118" t="s">
        <v>135</v>
      </c>
      <c r="AC71" s="105">
        <v>2</v>
      </c>
      <c r="AD71" s="118" t="s">
        <v>492</v>
      </c>
      <c r="AE71" s="105">
        <v>1177</v>
      </c>
      <c r="AF71" s="148" t="s">
        <v>75</v>
      </c>
    </row>
    <row r="72" spans="1:32" x14ac:dyDescent="0.2">
      <c r="A72" s="3" t="s">
        <v>343</v>
      </c>
      <c r="B72" s="140" t="s">
        <v>109</v>
      </c>
      <c r="C72" s="198"/>
      <c r="D72" s="188"/>
      <c r="E72" s="198"/>
      <c r="F72" s="188"/>
      <c r="G72" s="117">
        <v>0</v>
      </c>
      <c r="H72" s="149" t="s">
        <v>14</v>
      </c>
      <c r="I72" s="198"/>
      <c r="J72" s="188"/>
      <c r="K72" s="198"/>
      <c r="L72" s="188"/>
      <c r="M72" s="198"/>
      <c r="N72" s="188"/>
      <c r="O72" s="117">
        <v>0</v>
      </c>
      <c r="P72" s="149" t="s">
        <v>14</v>
      </c>
      <c r="Q72" s="117">
        <v>12</v>
      </c>
      <c r="R72" s="149" t="s">
        <v>244</v>
      </c>
      <c r="S72" s="117">
        <v>20</v>
      </c>
      <c r="T72" s="149" t="s">
        <v>113</v>
      </c>
      <c r="U72" s="117">
        <v>3</v>
      </c>
      <c r="V72" s="149" t="s">
        <v>359</v>
      </c>
      <c r="W72" s="117">
        <v>55</v>
      </c>
      <c r="X72" s="118" t="s">
        <v>525</v>
      </c>
      <c r="Y72" s="117">
        <v>0</v>
      </c>
      <c r="Z72" s="149" t="s">
        <v>14</v>
      </c>
      <c r="AA72" s="117">
        <v>3</v>
      </c>
      <c r="AB72" s="118" t="s">
        <v>359</v>
      </c>
      <c r="AC72" s="117">
        <v>0</v>
      </c>
      <c r="AD72" s="118" t="s">
        <v>14</v>
      </c>
      <c r="AE72" s="138">
        <v>99</v>
      </c>
      <c r="AF72" s="148" t="s">
        <v>648</v>
      </c>
    </row>
    <row r="73" spans="1:32" x14ac:dyDescent="0.2">
      <c r="A73" s="3" t="s">
        <v>343</v>
      </c>
      <c r="B73" s="140" t="s">
        <v>115</v>
      </c>
      <c r="C73" s="185"/>
      <c r="D73" s="189"/>
      <c r="E73" s="185"/>
      <c r="F73" s="189"/>
      <c r="G73" s="185"/>
      <c r="H73" s="189"/>
      <c r="I73" s="185"/>
      <c r="J73" s="189"/>
      <c r="K73" s="185"/>
      <c r="L73" s="189"/>
      <c r="M73" s="198"/>
      <c r="N73" s="188"/>
      <c r="O73" s="185"/>
      <c r="P73" s="189"/>
      <c r="Q73" s="185"/>
      <c r="R73" s="189"/>
      <c r="S73" s="185"/>
      <c r="T73" s="189"/>
      <c r="U73" s="185"/>
      <c r="V73" s="189"/>
      <c r="W73" s="185"/>
      <c r="X73" s="186"/>
      <c r="Y73" s="185"/>
      <c r="Z73" s="189"/>
      <c r="AA73" s="185"/>
      <c r="AB73" s="186"/>
      <c r="AC73" s="185"/>
      <c r="AD73" s="186"/>
      <c r="AE73" s="198"/>
      <c r="AF73" s="188"/>
    </row>
    <row r="74" spans="1:32" x14ac:dyDescent="0.2">
      <c r="A74" s="3" t="s">
        <v>343</v>
      </c>
      <c r="B74" s="140" t="s">
        <v>120</v>
      </c>
      <c r="C74" s="117">
        <v>0</v>
      </c>
      <c r="D74" s="149" t="s">
        <v>14</v>
      </c>
      <c r="E74" s="117">
        <v>0</v>
      </c>
      <c r="F74" s="149" t="s">
        <v>14</v>
      </c>
      <c r="G74" s="198"/>
      <c r="H74" s="188"/>
      <c r="I74" s="117">
        <v>0</v>
      </c>
      <c r="J74" s="149" t="s">
        <v>14</v>
      </c>
      <c r="K74" s="117">
        <v>0</v>
      </c>
      <c r="L74" s="149" t="s">
        <v>14</v>
      </c>
      <c r="M74" s="117">
        <v>0</v>
      </c>
      <c r="N74" s="149" t="s">
        <v>14</v>
      </c>
      <c r="O74" s="117">
        <v>0</v>
      </c>
      <c r="P74" s="149" t="s">
        <v>14</v>
      </c>
      <c r="Q74" s="117">
        <v>0</v>
      </c>
      <c r="R74" s="149" t="s">
        <v>14</v>
      </c>
      <c r="S74" s="198"/>
      <c r="T74" s="188"/>
      <c r="U74" s="117">
        <v>0</v>
      </c>
      <c r="V74" s="149" t="s">
        <v>14</v>
      </c>
      <c r="W74" s="117">
        <v>4</v>
      </c>
      <c r="X74" s="118" t="s">
        <v>352</v>
      </c>
      <c r="Y74" s="117">
        <v>0</v>
      </c>
      <c r="Z74" s="149" t="s">
        <v>14</v>
      </c>
      <c r="AA74" s="117">
        <v>0</v>
      </c>
      <c r="AB74" s="118" t="s">
        <v>14</v>
      </c>
      <c r="AC74" s="117">
        <v>0</v>
      </c>
      <c r="AD74" s="118" t="s">
        <v>14</v>
      </c>
      <c r="AE74" s="138">
        <v>7</v>
      </c>
      <c r="AF74" s="148" t="s">
        <v>340</v>
      </c>
    </row>
    <row r="75" spans="1:32" x14ac:dyDescent="0.2">
      <c r="A75" s="3" t="s">
        <v>343</v>
      </c>
      <c r="B75" s="140" t="s">
        <v>125</v>
      </c>
      <c r="C75" s="117">
        <v>4</v>
      </c>
      <c r="D75" s="149" t="s">
        <v>42</v>
      </c>
      <c r="E75" s="117">
        <v>8</v>
      </c>
      <c r="F75" s="149" t="s">
        <v>270</v>
      </c>
      <c r="G75" s="117">
        <v>16</v>
      </c>
      <c r="H75" s="149" t="s">
        <v>372</v>
      </c>
      <c r="I75" s="117">
        <v>5</v>
      </c>
      <c r="J75" s="149" t="s">
        <v>34</v>
      </c>
      <c r="K75" s="117">
        <v>10</v>
      </c>
      <c r="L75" s="149" t="s">
        <v>418</v>
      </c>
      <c r="M75" s="117">
        <v>3</v>
      </c>
      <c r="N75" s="149" t="s">
        <v>385</v>
      </c>
      <c r="O75" s="117">
        <v>0</v>
      </c>
      <c r="P75" s="149" t="s">
        <v>14</v>
      </c>
      <c r="Q75" s="198"/>
      <c r="R75" s="188"/>
      <c r="S75" s="117">
        <v>35</v>
      </c>
      <c r="T75" s="149" t="s">
        <v>160</v>
      </c>
      <c r="U75" s="117">
        <v>10</v>
      </c>
      <c r="V75" s="149" t="s">
        <v>418</v>
      </c>
      <c r="W75" s="117">
        <v>34</v>
      </c>
      <c r="X75" s="118" t="s">
        <v>453</v>
      </c>
      <c r="Y75" s="117">
        <v>0</v>
      </c>
      <c r="Z75" s="149" t="s">
        <v>14</v>
      </c>
      <c r="AA75" s="117">
        <v>18</v>
      </c>
      <c r="AB75" s="118" t="s">
        <v>541</v>
      </c>
      <c r="AC75" s="117">
        <v>0</v>
      </c>
      <c r="AD75" s="118" t="s">
        <v>14</v>
      </c>
      <c r="AE75" s="138">
        <v>144</v>
      </c>
      <c r="AF75" s="148" t="s">
        <v>372</v>
      </c>
    </row>
    <row r="76" spans="1:32" x14ac:dyDescent="0.2">
      <c r="A76" s="3" t="s">
        <v>343</v>
      </c>
      <c r="B76" s="140" t="s">
        <v>131</v>
      </c>
      <c r="C76" s="117">
        <v>0</v>
      </c>
      <c r="D76" s="149" t="s">
        <v>14</v>
      </c>
      <c r="E76" s="117">
        <v>0</v>
      </c>
      <c r="F76" s="149" t="s">
        <v>14</v>
      </c>
      <c r="G76" s="117">
        <v>55</v>
      </c>
      <c r="H76" s="149" t="s">
        <v>776</v>
      </c>
      <c r="I76" s="117">
        <v>0</v>
      </c>
      <c r="J76" s="149" t="s">
        <v>14</v>
      </c>
      <c r="K76" s="117">
        <v>0</v>
      </c>
      <c r="L76" s="149" t="s">
        <v>14</v>
      </c>
      <c r="M76" s="198"/>
      <c r="N76" s="188"/>
      <c r="O76" s="117">
        <v>0</v>
      </c>
      <c r="P76" s="149" t="s">
        <v>14</v>
      </c>
      <c r="Q76" s="117">
        <v>0</v>
      </c>
      <c r="R76" s="149" t="s">
        <v>14</v>
      </c>
      <c r="S76" s="117">
        <v>0</v>
      </c>
      <c r="T76" s="149" t="s">
        <v>14</v>
      </c>
      <c r="U76" s="117">
        <v>0</v>
      </c>
      <c r="V76" s="149" t="s">
        <v>14</v>
      </c>
      <c r="W76" s="117">
        <v>10</v>
      </c>
      <c r="X76" s="118" t="s">
        <v>576</v>
      </c>
      <c r="Y76" s="117">
        <v>0</v>
      </c>
      <c r="Z76" s="149" t="s">
        <v>14</v>
      </c>
      <c r="AA76" s="117">
        <v>0</v>
      </c>
      <c r="AB76" s="118" t="s">
        <v>14</v>
      </c>
      <c r="AC76" s="117">
        <v>0</v>
      </c>
      <c r="AD76" s="118" t="s">
        <v>14</v>
      </c>
      <c r="AE76" s="138">
        <v>67</v>
      </c>
      <c r="AF76" s="148" t="s">
        <v>626</v>
      </c>
    </row>
    <row r="77" spans="1:32" x14ac:dyDescent="0.2">
      <c r="A77" s="3" t="s">
        <v>343</v>
      </c>
      <c r="B77" s="140" t="s">
        <v>136</v>
      </c>
      <c r="C77" s="117">
        <v>0</v>
      </c>
      <c r="D77" s="149" t="s">
        <v>14</v>
      </c>
      <c r="E77" s="117">
        <v>0</v>
      </c>
      <c r="F77" s="149" t="s">
        <v>14</v>
      </c>
      <c r="G77" s="117">
        <v>30</v>
      </c>
      <c r="H77" s="149" t="s">
        <v>277</v>
      </c>
      <c r="I77" s="198"/>
      <c r="J77" s="188"/>
      <c r="K77" s="117">
        <v>3</v>
      </c>
      <c r="L77" s="149" t="s">
        <v>87</v>
      </c>
      <c r="M77" s="117">
        <v>3</v>
      </c>
      <c r="N77" s="149" t="s">
        <v>87</v>
      </c>
      <c r="O77" s="117">
        <v>0</v>
      </c>
      <c r="P77" s="149" t="s">
        <v>14</v>
      </c>
      <c r="Q77" s="117">
        <v>0</v>
      </c>
      <c r="R77" s="149" t="s">
        <v>14</v>
      </c>
      <c r="S77" s="117">
        <v>3</v>
      </c>
      <c r="T77" s="149" t="s">
        <v>87</v>
      </c>
      <c r="U77" s="117">
        <v>0</v>
      </c>
      <c r="V77" s="149" t="s">
        <v>14</v>
      </c>
      <c r="W77" s="117">
        <v>16</v>
      </c>
      <c r="X77" s="118" t="s">
        <v>362</v>
      </c>
      <c r="Y77" s="117">
        <v>0</v>
      </c>
      <c r="Z77" s="149" t="s">
        <v>14</v>
      </c>
      <c r="AA77" s="198"/>
      <c r="AB77" s="188"/>
      <c r="AC77" s="117">
        <v>0</v>
      </c>
      <c r="AD77" s="118" t="s">
        <v>14</v>
      </c>
      <c r="AE77" s="138">
        <v>57</v>
      </c>
      <c r="AF77" s="148" t="s">
        <v>442</v>
      </c>
    </row>
    <row r="78" spans="1:32" x14ac:dyDescent="0.2">
      <c r="A78" s="3" t="s">
        <v>343</v>
      </c>
      <c r="B78" s="140" t="s">
        <v>143</v>
      </c>
      <c r="C78" s="198"/>
      <c r="D78" s="188"/>
      <c r="E78" s="117">
        <v>0</v>
      </c>
      <c r="F78" s="149" t="s">
        <v>14</v>
      </c>
      <c r="G78" s="198"/>
      <c r="H78" s="188"/>
      <c r="I78" s="198"/>
      <c r="J78" s="188"/>
      <c r="K78" s="117">
        <v>14</v>
      </c>
      <c r="L78" s="149" t="s">
        <v>191</v>
      </c>
      <c r="M78" s="198"/>
      <c r="N78" s="188"/>
      <c r="O78" s="198"/>
      <c r="P78" s="188"/>
      <c r="Q78" s="117">
        <v>0</v>
      </c>
      <c r="R78" s="149" t="s">
        <v>14</v>
      </c>
      <c r="S78" s="117">
        <v>11</v>
      </c>
      <c r="T78" s="149" t="s">
        <v>463</v>
      </c>
      <c r="U78" s="198"/>
      <c r="V78" s="188"/>
      <c r="W78" s="117">
        <v>11</v>
      </c>
      <c r="X78" s="118" t="s">
        <v>463</v>
      </c>
      <c r="Y78" s="198"/>
      <c r="Z78" s="188"/>
      <c r="AA78" s="117">
        <v>4</v>
      </c>
      <c r="AB78" s="118" t="s">
        <v>629</v>
      </c>
      <c r="AC78" s="117">
        <v>3</v>
      </c>
      <c r="AD78" s="118" t="s">
        <v>270</v>
      </c>
      <c r="AE78" s="138">
        <v>54</v>
      </c>
      <c r="AF78" s="148" t="s">
        <v>327</v>
      </c>
    </row>
    <row r="79" spans="1:32" x14ac:dyDescent="0.2">
      <c r="A79" s="3" t="s">
        <v>343</v>
      </c>
      <c r="B79" s="140" t="s">
        <v>147</v>
      </c>
      <c r="C79" s="117">
        <v>0</v>
      </c>
      <c r="D79" s="149" t="s">
        <v>14</v>
      </c>
      <c r="E79" s="117">
        <v>0</v>
      </c>
      <c r="F79" s="149" t="s">
        <v>14</v>
      </c>
      <c r="G79" s="117">
        <v>13</v>
      </c>
      <c r="H79" s="149" t="s">
        <v>568</v>
      </c>
      <c r="I79" s="117">
        <v>0</v>
      </c>
      <c r="J79" s="149" t="s">
        <v>14</v>
      </c>
      <c r="K79" s="117">
        <v>0</v>
      </c>
      <c r="L79" s="149" t="s">
        <v>14</v>
      </c>
      <c r="M79" s="117">
        <v>0</v>
      </c>
      <c r="N79" s="149" t="s">
        <v>14</v>
      </c>
      <c r="O79" s="117">
        <v>0</v>
      </c>
      <c r="P79" s="149" t="s">
        <v>14</v>
      </c>
      <c r="Q79" s="117">
        <v>0</v>
      </c>
      <c r="R79" s="149" t="s">
        <v>14</v>
      </c>
      <c r="S79" s="117">
        <v>0</v>
      </c>
      <c r="T79" s="149" t="s">
        <v>14</v>
      </c>
      <c r="U79" s="117">
        <v>0</v>
      </c>
      <c r="V79" s="149" t="s">
        <v>14</v>
      </c>
      <c r="W79" s="117">
        <v>3</v>
      </c>
      <c r="X79" s="118" t="s">
        <v>206</v>
      </c>
      <c r="Y79" s="117">
        <v>0</v>
      </c>
      <c r="Z79" s="149" t="s">
        <v>14</v>
      </c>
      <c r="AA79" s="117">
        <v>0</v>
      </c>
      <c r="AB79" s="118" t="s">
        <v>14</v>
      </c>
      <c r="AC79" s="117">
        <v>0</v>
      </c>
      <c r="AD79" s="118" t="s">
        <v>14</v>
      </c>
      <c r="AE79" s="138">
        <v>16</v>
      </c>
      <c r="AF79" s="148" t="s">
        <v>439</v>
      </c>
    </row>
    <row r="80" spans="1:32" x14ac:dyDescent="0.2">
      <c r="A80" s="3" t="s">
        <v>343</v>
      </c>
      <c r="B80" s="140" t="s">
        <v>152</v>
      </c>
      <c r="C80" s="117">
        <v>0</v>
      </c>
      <c r="D80" s="149" t="s">
        <v>14</v>
      </c>
      <c r="E80" s="117">
        <v>0</v>
      </c>
      <c r="F80" s="149" t="s">
        <v>14</v>
      </c>
      <c r="G80" s="117">
        <v>43</v>
      </c>
      <c r="H80" s="149" t="s">
        <v>917</v>
      </c>
      <c r="I80" s="117">
        <v>0</v>
      </c>
      <c r="J80" s="149" t="s">
        <v>14</v>
      </c>
      <c r="K80" s="198"/>
      <c r="L80" s="188"/>
      <c r="M80" s="117">
        <v>3</v>
      </c>
      <c r="N80" s="149" t="s">
        <v>633</v>
      </c>
      <c r="O80" s="117">
        <v>0</v>
      </c>
      <c r="P80" s="149" t="s">
        <v>14</v>
      </c>
      <c r="Q80" s="117">
        <v>0</v>
      </c>
      <c r="R80" s="149" t="s">
        <v>14</v>
      </c>
      <c r="S80" s="117">
        <v>0</v>
      </c>
      <c r="T80" s="149" t="s">
        <v>14</v>
      </c>
      <c r="U80" s="198"/>
      <c r="V80" s="188"/>
      <c r="W80" s="117">
        <v>5</v>
      </c>
      <c r="X80" s="118" t="s">
        <v>552</v>
      </c>
      <c r="Y80" s="117">
        <v>0</v>
      </c>
      <c r="Z80" s="149" t="s">
        <v>14</v>
      </c>
      <c r="AA80" s="117">
        <v>0</v>
      </c>
      <c r="AB80" s="118" t="s">
        <v>14</v>
      </c>
      <c r="AC80" s="117">
        <v>0</v>
      </c>
      <c r="AD80" s="118" t="s">
        <v>14</v>
      </c>
      <c r="AE80" s="138">
        <v>53</v>
      </c>
      <c r="AF80" s="148" t="s">
        <v>447</v>
      </c>
    </row>
    <row r="81" spans="1:32" x14ac:dyDescent="0.2">
      <c r="A81" s="3" t="s">
        <v>343</v>
      </c>
      <c r="B81" s="140" t="s">
        <v>158</v>
      </c>
      <c r="C81" s="117">
        <v>0</v>
      </c>
      <c r="D81" s="149" t="s">
        <v>14</v>
      </c>
      <c r="E81" s="198"/>
      <c r="F81" s="188"/>
      <c r="G81" s="117">
        <v>5</v>
      </c>
      <c r="H81" s="149" t="s">
        <v>146</v>
      </c>
      <c r="I81" s="198"/>
      <c r="J81" s="188"/>
      <c r="K81" s="198"/>
      <c r="L81" s="188"/>
      <c r="M81" s="198"/>
      <c r="N81" s="188"/>
      <c r="O81" s="117">
        <v>0</v>
      </c>
      <c r="P81" s="149" t="s">
        <v>14</v>
      </c>
      <c r="Q81" s="117">
        <v>0</v>
      </c>
      <c r="R81" s="149" t="s">
        <v>14</v>
      </c>
      <c r="S81" s="117">
        <v>4</v>
      </c>
      <c r="T81" s="149" t="s">
        <v>272</v>
      </c>
      <c r="U81" s="198"/>
      <c r="V81" s="188"/>
      <c r="W81" s="117">
        <v>8</v>
      </c>
      <c r="X81" s="118" t="s">
        <v>187</v>
      </c>
      <c r="Y81" s="198"/>
      <c r="Z81" s="188"/>
      <c r="AA81" s="117">
        <v>0</v>
      </c>
      <c r="AB81" s="118" t="s">
        <v>14</v>
      </c>
      <c r="AC81" s="117">
        <v>0</v>
      </c>
      <c r="AD81" s="118" t="s">
        <v>14</v>
      </c>
      <c r="AE81" s="138">
        <v>27</v>
      </c>
      <c r="AF81" s="148" t="s">
        <v>385</v>
      </c>
    </row>
    <row r="82" spans="1:32" x14ac:dyDescent="0.2">
      <c r="A82" s="3" t="s">
        <v>343</v>
      </c>
      <c r="B82" s="140" t="s">
        <v>162</v>
      </c>
      <c r="C82" s="117">
        <v>0</v>
      </c>
      <c r="D82" s="149" t="s">
        <v>14</v>
      </c>
      <c r="E82" s="117">
        <v>0</v>
      </c>
      <c r="F82" s="149" t="s">
        <v>14</v>
      </c>
      <c r="G82" s="117">
        <v>0</v>
      </c>
      <c r="H82" s="149" t="s">
        <v>14</v>
      </c>
      <c r="I82" s="117">
        <v>0</v>
      </c>
      <c r="J82" s="149" t="s">
        <v>14</v>
      </c>
      <c r="K82" s="117">
        <v>0</v>
      </c>
      <c r="L82" s="149" t="s">
        <v>14</v>
      </c>
      <c r="M82" s="117">
        <v>0</v>
      </c>
      <c r="N82" s="149" t="s">
        <v>14</v>
      </c>
      <c r="O82" s="117">
        <v>0</v>
      </c>
      <c r="P82" s="149" t="s">
        <v>14</v>
      </c>
      <c r="Q82" s="117">
        <v>0</v>
      </c>
      <c r="R82" s="149" t="s">
        <v>14</v>
      </c>
      <c r="S82" s="198"/>
      <c r="T82" s="188"/>
      <c r="U82" s="117">
        <v>0</v>
      </c>
      <c r="V82" s="149" t="s">
        <v>14</v>
      </c>
      <c r="W82" s="117">
        <v>5</v>
      </c>
      <c r="X82" s="118" t="s">
        <v>521</v>
      </c>
      <c r="Y82" s="117">
        <v>0</v>
      </c>
      <c r="Z82" s="149" t="s">
        <v>14</v>
      </c>
      <c r="AA82" s="117">
        <v>0</v>
      </c>
      <c r="AB82" s="118" t="s">
        <v>14</v>
      </c>
      <c r="AC82" s="117">
        <v>0</v>
      </c>
      <c r="AD82" s="118" t="s">
        <v>14</v>
      </c>
      <c r="AE82" s="138">
        <v>6</v>
      </c>
      <c r="AF82" s="148" t="s">
        <v>340</v>
      </c>
    </row>
    <row r="83" spans="1:32" x14ac:dyDescent="0.2">
      <c r="A83" s="3" t="s">
        <v>343</v>
      </c>
      <c r="B83" s="140" t="s">
        <v>166</v>
      </c>
      <c r="C83" s="117">
        <v>0</v>
      </c>
      <c r="D83" s="149" t="s">
        <v>14</v>
      </c>
      <c r="E83" s="117">
        <v>0</v>
      </c>
      <c r="F83" s="149" t="s">
        <v>14</v>
      </c>
      <c r="G83" s="198"/>
      <c r="H83" s="188"/>
      <c r="I83" s="117">
        <v>0</v>
      </c>
      <c r="J83" s="149" t="s">
        <v>14</v>
      </c>
      <c r="K83" s="198"/>
      <c r="L83" s="188"/>
      <c r="M83" s="117">
        <v>0</v>
      </c>
      <c r="N83" s="149" t="s">
        <v>14</v>
      </c>
      <c r="O83" s="198"/>
      <c r="P83" s="188"/>
      <c r="Q83" s="117">
        <v>0</v>
      </c>
      <c r="R83" s="149" t="s">
        <v>14</v>
      </c>
      <c r="S83" s="117">
        <v>3</v>
      </c>
      <c r="T83" s="149" t="s">
        <v>161</v>
      </c>
      <c r="U83" s="198"/>
      <c r="V83" s="188"/>
      <c r="W83" s="117">
        <v>7</v>
      </c>
      <c r="X83" s="118" t="s">
        <v>186</v>
      </c>
      <c r="Y83" s="117">
        <v>0</v>
      </c>
      <c r="Z83" s="149" t="s">
        <v>14</v>
      </c>
      <c r="AA83" s="117">
        <v>0</v>
      </c>
      <c r="AB83" s="118" t="s">
        <v>14</v>
      </c>
      <c r="AC83" s="198"/>
      <c r="AD83" s="188"/>
      <c r="AE83" s="138">
        <v>20</v>
      </c>
      <c r="AF83" s="148" t="s">
        <v>157</v>
      </c>
    </row>
    <row r="84" spans="1:32" x14ac:dyDescent="0.2">
      <c r="A84" s="3" t="s">
        <v>343</v>
      </c>
      <c r="B84" s="140" t="s">
        <v>170</v>
      </c>
      <c r="C84" s="198"/>
      <c r="D84" s="188"/>
      <c r="E84" s="117">
        <v>4</v>
      </c>
      <c r="F84" s="149" t="s">
        <v>270</v>
      </c>
      <c r="G84" s="117">
        <v>3</v>
      </c>
      <c r="H84" s="149" t="s">
        <v>327</v>
      </c>
      <c r="I84" s="117">
        <v>0</v>
      </c>
      <c r="J84" s="149" t="s">
        <v>14</v>
      </c>
      <c r="K84" s="117">
        <v>3</v>
      </c>
      <c r="L84" s="149" t="s">
        <v>327</v>
      </c>
      <c r="M84" s="198"/>
      <c r="N84" s="188"/>
      <c r="O84" s="198"/>
      <c r="P84" s="188"/>
      <c r="Q84" s="117">
        <v>27</v>
      </c>
      <c r="R84" s="149" t="s">
        <v>501</v>
      </c>
      <c r="S84" s="117">
        <v>7</v>
      </c>
      <c r="T84" s="149" t="s">
        <v>215</v>
      </c>
      <c r="U84" s="117">
        <v>8</v>
      </c>
      <c r="V84" s="149" t="s">
        <v>625</v>
      </c>
      <c r="W84" s="117">
        <v>10</v>
      </c>
      <c r="X84" s="118" t="s">
        <v>434</v>
      </c>
      <c r="Y84" s="198"/>
      <c r="Z84" s="188"/>
      <c r="AA84" s="117">
        <v>4</v>
      </c>
      <c r="AB84" s="118" t="s">
        <v>270</v>
      </c>
      <c r="AC84" s="117">
        <v>0</v>
      </c>
      <c r="AD84" s="118" t="s">
        <v>14</v>
      </c>
      <c r="AE84" s="138">
        <v>71</v>
      </c>
      <c r="AF84" s="148" t="s">
        <v>520</v>
      </c>
    </row>
    <row r="85" spans="1:32" x14ac:dyDescent="0.2">
      <c r="A85" s="3" t="s">
        <v>343</v>
      </c>
      <c r="B85" s="140" t="s">
        <v>176</v>
      </c>
      <c r="C85" s="117">
        <v>0</v>
      </c>
      <c r="D85" s="149" t="s">
        <v>14</v>
      </c>
      <c r="E85" s="117">
        <v>0</v>
      </c>
      <c r="F85" s="149" t="s">
        <v>14</v>
      </c>
      <c r="G85" s="117">
        <v>13</v>
      </c>
      <c r="H85" s="149" t="s">
        <v>918</v>
      </c>
      <c r="I85" s="117">
        <v>0</v>
      </c>
      <c r="J85" s="149" t="s">
        <v>14</v>
      </c>
      <c r="K85" s="117">
        <v>0</v>
      </c>
      <c r="L85" s="149" t="s">
        <v>14</v>
      </c>
      <c r="M85" s="117">
        <v>0</v>
      </c>
      <c r="N85" s="149" t="s">
        <v>14</v>
      </c>
      <c r="O85" s="117">
        <v>0</v>
      </c>
      <c r="P85" s="149" t="s">
        <v>14</v>
      </c>
      <c r="Q85" s="117">
        <v>0</v>
      </c>
      <c r="R85" s="149" t="s">
        <v>14</v>
      </c>
      <c r="S85" s="117">
        <v>0</v>
      </c>
      <c r="T85" s="149" t="s">
        <v>14</v>
      </c>
      <c r="U85" s="117">
        <v>0</v>
      </c>
      <c r="V85" s="149" t="s">
        <v>14</v>
      </c>
      <c r="W85" s="198"/>
      <c r="X85" s="188"/>
      <c r="Y85" s="117">
        <v>0</v>
      </c>
      <c r="Z85" s="149" t="s">
        <v>14</v>
      </c>
      <c r="AA85" s="117">
        <v>0</v>
      </c>
      <c r="AB85" s="118" t="s">
        <v>14</v>
      </c>
      <c r="AC85" s="198"/>
      <c r="AD85" s="188"/>
      <c r="AE85" s="138">
        <v>17</v>
      </c>
      <c r="AF85" s="148" t="s">
        <v>336</v>
      </c>
    </row>
    <row r="86" spans="1:32" x14ac:dyDescent="0.2">
      <c r="A86" s="3" t="s">
        <v>343</v>
      </c>
      <c r="B86" s="140" t="s">
        <v>180</v>
      </c>
      <c r="C86" s="117">
        <v>0</v>
      </c>
      <c r="D86" s="149" t="s">
        <v>14</v>
      </c>
      <c r="E86" s="198"/>
      <c r="F86" s="188"/>
      <c r="G86" s="117">
        <v>20</v>
      </c>
      <c r="H86" s="149" t="s">
        <v>791</v>
      </c>
      <c r="I86" s="117">
        <v>0</v>
      </c>
      <c r="J86" s="149" t="s">
        <v>14</v>
      </c>
      <c r="K86" s="198"/>
      <c r="L86" s="188"/>
      <c r="M86" s="198"/>
      <c r="N86" s="188"/>
      <c r="O86" s="117">
        <v>0</v>
      </c>
      <c r="P86" s="149" t="s">
        <v>14</v>
      </c>
      <c r="Q86" s="117">
        <v>0</v>
      </c>
      <c r="R86" s="149" t="s">
        <v>14</v>
      </c>
      <c r="S86" s="198"/>
      <c r="T86" s="188"/>
      <c r="U86" s="117">
        <v>0</v>
      </c>
      <c r="V86" s="149" t="s">
        <v>14</v>
      </c>
      <c r="W86" s="117">
        <v>5</v>
      </c>
      <c r="X86" s="118" t="s">
        <v>282</v>
      </c>
      <c r="Y86" s="198"/>
      <c r="Z86" s="188"/>
      <c r="AA86" s="117">
        <v>5</v>
      </c>
      <c r="AB86" s="118" t="s">
        <v>282</v>
      </c>
      <c r="AC86" s="117">
        <v>0</v>
      </c>
      <c r="AD86" s="118" t="s">
        <v>14</v>
      </c>
      <c r="AE86" s="138">
        <v>37</v>
      </c>
      <c r="AF86" s="148" t="s">
        <v>38</v>
      </c>
    </row>
    <row r="87" spans="1:32" x14ac:dyDescent="0.2">
      <c r="A87" s="3" t="s">
        <v>343</v>
      </c>
      <c r="B87" s="140" t="s">
        <v>185</v>
      </c>
      <c r="C87" s="117">
        <v>0</v>
      </c>
      <c r="D87" s="149" t="s">
        <v>14</v>
      </c>
      <c r="E87" s="198"/>
      <c r="F87" s="188"/>
      <c r="G87" s="198"/>
      <c r="H87" s="188"/>
      <c r="I87" s="198"/>
      <c r="J87" s="188"/>
      <c r="K87" s="198"/>
      <c r="L87" s="188"/>
      <c r="M87" s="117">
        <v>0</v>
      </c>
      <c r="N87" s="149" t="s">
        <v>14</v>
      </c>
      <c r="O87" s="117">
        <v>0</v>
      </c>
      <c r="P87" s="149" t="s">
        <v>14</v>
      </c>
      <c r="Q87" s="198"/>
      <c r="R87" s="188"/>
      <c r="S87" s="198"/>
      <c r="T87" s="188"/>
      <c r="U87" s="198"/>
      <c r="V87" s="188"/>
      <c r="W87" s="117">
        <v>14</v>
      </c>
      <c r="X87" s="118" t="s">
        <v>636</v>
      </c>
      <c r="Y87" s="198"/>
      <c r="Z87" s="188"/>
      <c r="AA87" s="198"/>
      <c r="AB87" s="188"/>
      <c r="AC87" s="117">
        <v>0</v>
      </c>
      <c r="AD87" s="118" t="s">
        <v>14</v>
      </c>
      <c r="AE87" s="138">
        <v>27</v>
      </c>
      <c r="AF87" s="148" t="s">
        <v>385</v>
      </c>
    </row>
    <row r="88" spans="1:32" x14ac:dyDescent="0.2">
      <c r="A88" s="3" t="s">
        <v>343</v>
      </c>
      <c r="B88" s="140" t="s">
        <v>190</v>
      </c>
      <c r="C88" s="117">
        <v>0</v>
      </c>
      <c r="D88" s="149" t="s">
        <v>14</v>
      </c>
      <c r="E88" s="117">
        <v>0</v>
      </c>
      <c r="F88" s="149" t="s">
        <v>14</v>
      </c>
      <c r="G88" s="117">
        <v>12</v>
      </c>
      <c r="H88" s="149" t="s">
        <v>558</v>
      </c>
      <c r="I88" s="117">
        <v>0</v>
      </c>
      <c r="J88" s="149" t="s">
        <v>14</v>
      </c>
      <c r="K88" s="117">
        <v>0</v>
      </c>
      <c r="L88" s="149" t="s">
        <v>14</v>
      </c>
      <c r="M88" s="117">
        <v>0</v>
      </c>
      <c r="N88" s="149" t="s">
        <v>14</v>
      </c>
      <c r="O88" s="117">
        <v>0</v>
      </c>
      <c r="P88" s="149" t="s">
        <v>14</v>
      </c>
      <c r="Q88" s="117">
        <v>0</v>
      </c>
      <c r="R88" s="149" t="s">
        <v>14</v>
      </c>
      <c r="S88" s="117">
        <v>0</v>
      </c>
      <c r="T88" s="149" t="s">
        <v>14</v>
      </c>
      <c r="U88" s="198"/>
      <c r="V88" s="188"/>
      <c r="W88" s="117">
        <v>3</v>
      </c>
      <c r="X88" s="118" t="s">
        <v>206</v>
      </c>
      <c r="Y88" s="117">
        <v>0</v>
      </c>
      <c r="Z88" s="149" t="s">
        <v>14</v>
      </c>
      <c r="AA88" s="117">
        <v>0</v>
      </c>
      <c r="AB88" s="118" t="s">
        <v>14</v>
      </c>
      <c r="AC88" s="117">
        <v>0</v>
      </c>
      <c r="AD88" s="118" t="s">
        <v>14</v>
      </c>
      <c r="AE88" s="138">
        <v>16</v>
      </c>
      <c r="AF88" s="148" t="s">
        <v>439</v>
      </c>
    </row>
    <row r="89" spans="1:32" x14ac:dyDescent="0.2">
      <c r="A89" s="3" t="s">
        <v>343</v>
      </c>
      <c r="B89" s="140" t="s">
        <v>194</v>
      </c>
      <c r="C89" s="117">
        <v>0</v>
      </c>
      <c r="D89" s="149" t="s">
        <v>14</v>
      </c>
      <c r="E89" s="117">
        <v>0</v>
      </c>
      <c r="F89" s="149" t="s">
        <v>14</v>
      </c>
      <c r="G89" s="117">
        <v>0</v>
      </c>
      <c r="H89" s="149" t="s">
        <v>14</v>
      </c>
      <c r="I89" s="117">
        <v>0</v>
      </c>
      <c r="J89" s="149" t="s">
        <v>14</v>
      </c>
      <c r="K89" s="117">
        <v>0</v>
      </c>
      <c r="L89" s="149" t="s">
        <v>14</v>
      </c>
      <c r="M89" s="198"/>
      <c r="N89" s="188"/>
      <c r="O89" s="117">
        <v>0</v>
      </c>
      <c r="P89" s="149" t="s">
        <v>14</v>
      </c>
      <c r="Q89" s="117">
        <v>3</v>
      </c>
      <c r="R89" s="149" t="s">
        <v>350</v>
      </c>
      <c r="S89" s="117">
        <v>0</v>
      </c>
      <c r="T89" s="149" t="s">
        <v>14</v>
      </c>
      <c r="U89" s="117">
        <v>0</v>
      </c>
      <c r="V89" s="149" t="s">
        <v>14</v>
      </c>
      <c r="W89" s="117">
        <v>4</v>
      </c>
      <c r="X89" s="118" t="s">
        <v>514</v>
      </c>
      <c r="Y89" s="117">
        <v>0</v>
      </c>
      <c r="Z89" s="149" t="s">
        <v>14</v>
      </c>
      <c r="AA89" s="198"/>
      <c r="AB89" s="188"/>
      <c r="AC89" s="117">
        <v>0</v>
      </c>
      <c r="AD89" s="118" t="s">
        <v>14</v>
      </c>
      <c r="AE89" s="138">
        <v>10</v>
      </c>
      <c r="AF89" s="148" t="s">
        <v>554</v>
      </c>
    </row>
    <row r="90" spans="1:32" x14ac:dyDescent="0.2">
      <c r="A90" s="3" t="s">
        <v>343</v>
      </c>
      <c r="B90" s="140" t="s">
        <v>198</v>
      </c>
      <c r="C90" s="198"/>
      <c r="D90" s="188"/>
      <c r="E90" s="117">
        <v>0</v>
      </c>
      <c r="F90" s="149" t="s">
        <v>14</v>
      </c>
      <c r="G90" s="117">
        <v>0</v>
      </c>
      <c r="H90" s="149" t="s">
        <v>14</v>
      </c>
      <c r="I90" s="117">
        <v>0</v>
      </c>
      <c r="J90" s="149" t="s">
        <v>14</v>
      </c>
      <c r="K90" s="198"/>
      <c r="L90" s="188"/>
      <c r="M90" s="198"/>
      <c r="N90" s="188"/>
      <c r="O90" s="117">
        <v>0</v>
      </c>
      <c r="P90" s="149" t="s">
        <v>14</v>
      </c>
      <c r="Q90" s="198"/>
      <c r="R90" s="188"/>
      <c r="S90" s="117">
        <v>5</v>
      </c>
      <c r="T90" s="149" t="s">
        <v>413</v>
      </c>
      <c r="U90" s="198"/>
      <c r="V90" s="188"/>
      <c r="W90" s="117">
        <v>10</v>
      </c>
      <c r="X90" s="118" t="s">
        <v>142</v>
      </c>
      <c r="Y90" s="117">
        <v>0</v>
      </c>
      <c r="Z90" s="149" t="s">
        <v>14</v>
      </c>
      <c r="AA90" s="117">
        <v>0</v>
      </c>
      <c r="AB90" s="118" t="s">
        <v>14</v>
      </c>
      <c r="AC90" s="117">
        <v>0</v>
      </c>
      <c r="AD90" s="118" t="s">
        <v>14</v>
      </c>
      <c r="AE90" s="138">
        <v>20</v>
      </c>
      <c r="AF90" s="148" t="s">
        <v>157</v>
      </c>
    </row>
    <row r="91" spans="1:32" x14ac:dyDescent="0.2">
      <c r="A91" s="3" t="s">
        <v>343</v>
      </c>
      <c r="B91" s="140" t="s">
        <v>202</v>
      </c>
      <c r="C91" s="117">
        <v>0</v>
      </c>
      <c r="D91" s="149" t="s">
        <v>14</v>
      </c>
      <c r="E91" s="117">
        <v>0</v>
      </c>
      <c r="F91" s="149" t="s">
        <v>14</v>
      </c>
      <c r="G91" s="198"/>
      <c r="H91" s="188"/>
      <c r="I91" s="117">
        <v>0</v>
      </c>
      <c r="J91" s="149" t="s">
        <v>14</v>
      </c>
      <c r="K91" s="117">
        <v>0</v>
      </c>
      <c r="L91" s="149" t="s">
        <v>14</v>
      </c>
      <c r="M91" s="198"/>
      <c r="N91" s="188"/>
      <c r="O91" s="117">
        <v>0</v>
      </c>
      <c r="P91" s="149" t="s">
        <v>14</v>
      </c>
      <c r="Q91" s="117">
        <v>0</v>
      </c>
      <c r="R91" s="149" t="s">
        <v>14</v>
      </c>
      <c r="S91" s="117">
        <v>9</v>
      </c>
      <c r="T91" s="149" t="s">
        <v>67</v>
      </c>
      <c r="U91" s="117">
        <v>0</v>
      </c>
      <c r="V91" s="149" t="s">
        <v>14</v>
      </c>
      <c r="W91" s="117">
        <v>4</v>
      </c>
      <c r="X91" s="118" t="s">
        <v>455</v>
      </c>
      <c r="Y91" s="198"/>
      <c r="Z91" s="188"/>
      <c r="AA91" s="117">
        <v>0</v>
      </c>
      <c r="AB91" s="118" t="s">
        <v>14</v>
      </c>
      <c r="AC91" s="117">
        <v>0</v>
      </c>
      <c r="AD91" s="118" t="s">
        <v>14</v>
      </c>
      <c r="AE91" s="138">
        <v>17</v>
      </c>
      <c r="AF91" s="148" t="s">
        <v>336</v>
      </c>
    </row>
    <row r="92" spans="1:32" x14ac:dyDescent="0.2">
      <c r="A92" s="3" t="s">
        <v>343</v>
      </c>
      <c r="B92" s="140" t="s">
        <v>208</v>
      </c>
      <c r="C92" s="198"/>
      <c r="D92" s="188"/>
      <c r="E92" s="117">
        <v>3</v>
      </c>
      <c r="F92" s="149" t="s">
        <v>65</v>
      </c>
      <c r="G92" s="117">
        <v>24</v>
      </c>
      <c r="H92" s="149" t="s">
        <v>339</v>
      </c>
      <c r="I92" s="117">
        <v>0</v>
      </c>
      <c r="J92" s="149" t="s">
        <v>14</v>
      </c>
      <c r="K92" s="117">
        <v>9</v>
      </c>
      <c r="L92" s="149" t="s">
        <v>647</v>
      </c>
      <c r="M92" s="198"/>
      <c r="N92" s="188"/>
      <c r="O92" s="117">
        <v>3</v>
      </c>
      <c r="P92" s="149" t="s">
        <v>65</v>
      </c>
      <c r="Q92" s="198"/>
      <c r="R92" s="188"/>
      <c r="S92" s="117">
        <v>41</v>
      </c>
      <c r="T92" s="149" t="s">
        <v>475</v>
      </c>
      <c r="U92" s="117">
        <v>3</v>
      </c>
      <c r="V92" s="149" t="s">
        <v>65</v>
      </c>
      <c r="W92" s="117">
        <v>3</v>
      </c>
      <c r="X92" s="118" t="s">
        <v>65</v>
      </c>
      <c r="Y92" s="117">
        <v>0</v>
      </c>
      <c r="Z92" s="149" t="s">
        <v>14</v>
      </c>
      <c r="AA92" s="117">
        <v>3</v>
      </c>
      <c r="AB92" s="118" t="s">
        <v>65</v>
      </c>
      <c r="AC92" s="117">
        <v>0</v>
      </c>
      <c r="AD92" s="118" t="s">
        <v>14</v>
      </c>
      <c r="AE92" s="138">
        <v>93</v>
      </c>
      <c r="AF92" s="148" t="s">
        <v>83</v>
      </c>
    </row>
    <row r="93" spans="1:32" x14ac:dyDescent="0.2">
      <c r="A93" s="3" t="s">
        <v>343</v>
      </c>
      <c r="B93" s="140" t="s">
        <v>212</v>
      </c>
      <c r="C93" s="117">
        <v>0</v>
      </c>
      <c r="D93" s="149" t="s">
        <v>14</v>
      </c>
      <c r="E93" s="117">
        <v>0</v>
      </c>
      <c r="F93" s="149" t="s">
        <v>14</v>
      </c>
      <c r="G93" s="117">
        <v>9</v>
      </c>
      <c r="H93" s="149" t="s">
        <v>518</v>
      </c>
      <c r="I93" s="117">
        <v>0</v>
      </c>
      <c r="J93" s="149" t="s">
        <v>14</v>
      </c>
      <c r="K93" s="198"/>
      <c r="L93" s="188"/>
      <c r="M93" s="117">
        <v>0</v>
      </c>
      <c r="N93" s="149" t="s">
        <v>14</v>
      </c>
      <c r="O93" s="117">
        <v>0</v>
      </c>
      <c r="P93" s="149" t="s">
        <v>14</v>
      </c>
      <c r="Q93" s="117">
        <v>0</v>
      </c>
      <c r="R93" s="149" t="s">
        <v>14</v>
      </c>
      <c r="S93" s="198"/>
      <c r="T93" s="188"/>
      <c r="U93" s="117">
        <v>0</v>
      </c>
      <c r="V93" s="149" t="s">
        <v>14</v>
      </c>
      <c r="W93" s="117">
        <v>3</v>
      </c>
      <c r="X93" s="118" t="s">
        <v>200</v>
      </c>
      <c r="Y93" s="117">
        <v>0</v>
      </c>
      <c r="Z93" s="149" t="s">
        <v>14</v>
      </c>
      <c r="AA93" s="117">
        <v>0</v>
      </c>
      <c r="AB93" s="118" t="s">
        <v>14</v>
      </c>
      <c r="AC93" s="117">
        <v>0</v>
      </c>
      <c r="AD93" s="118" t="s">
        <v>14</v>
      </c>
      <c r="AE93" s="138">
        <v>15</v>
      </c>
      <c r="AF93" s="148" t="s">
        <v>439</v>
      </c>
    </row>
    <row r="94" spans="1:32" x14ac:dyDescent="0.2">
      <c r="A94" s="3" t="s">
        <v>343</v>
      </c>
      <c r="B94" s="140" t="s">
        <v>216</v>
      </c>
      <c r="C94" s="117">
        <v>0</v>
      </c>
      <c r="D94" s="149" t="s">
        <v>14</v>
      </c>
      <c r="E94" s="117">
        <v>0</v>
      </c>
      <c r="F94" s="149" t="s">
        <v>14</v>
      </c>
      <c r="G94" s="117">
        <v>74</v>
      </c>
      <c r="H94" s="149" t="s">
        <v>919</v>
      </c>
      <c r="I94" s="117">
        <v>0</v>
      </c>
      <c r="J94" s="149" t="s">
        <v>14</v>
      </c>
      <c r="K94" s="117">
        <v>0</v>
      </c>
      <c r="L94" s="149" t="s">
        <v>14</v>
      </c>
      <c r="M94" s="198"/>
      <c r="N94" s="188"/>
      <c r="O94" s="117">
        <v>0</v>
      </c>
      <c r="P94" s="149" t="s">
        <v>14</v>
      </c>
      <c r="Q94" s="117">
        <v>0</v>
      </c>
      <c r="R94" s="149" t="s">
        <v>14</v>
      </c>
      <c r="S94" s="198"/>
      <c r="T94" s="188"/>
      <c r="U94" s="198"/>
      <c r="V94" s="188"/>
      <c r="W94" s="117">
        <v>4</v>
      </c>
      <c r="X94" s="118" t="s">
        <v>184</v>
      </c>
      <c r="Y94" s="117">
        <v>0</v>
      </c>
      <c r="Z94" s="149" t="s">
        <v>14</v>
      </c>
      <c r="AA94" s="117">
        <v>0</v>
      </c>
      <c r="AB94" s="118" t="s">
        <v>14</v>
      </c>
      <c r="AC94" s="117">
        <v>0</v>
      </c>
      <c r="AD94" s="118" t="s">
        <v>14</v>
      </c>
      <c r="AE94" s="138">
        <v>82</v>
      </c>
      <c r="AF94" s="148" t="s">
        <v>431</v>
      </c>
    </row>
    <row r="95" spans="1:32" x14ac:dyDescent="0.2">
      <c r="A95" s="3" t="s">
        <v>343</v>
      </c>
      <c r="B95" s="140" t="s">
        <v>220</v>
      </c>
      <c r="C95" s="198"/>
      <c r="D95" s="188"/>
      <c r="E95" s="117">
        <v>0</v>
      </c>
      <c r="F95" s="149" t="s">
        <v>14</v>
      </c>
      <c r="G95" s="198"/>
      <c r="H95" s="188"/>
      <c r="I95" s="198"/>
      <c r="J95" s="188"/>
      <c r="K95" s="198"/>
      <c r="L95" s="188"/>
      <c r="M95" s="117">
        <v>5</v>
      </c>
      <c r="N95" s="149" t="s">
        <v>424</v>
      </c>
      <c r="O95" s="117">
        <v>0</v>
      </c>
      <c r="P95" s="149" t="s">
        <v>14</v>
      </c>
      <c r="Q95" s="117">
        <v>0</v>
      </c>
      <c r="R95" s="149" t="s">
        <v>14</v>
      </c>
      <c r="S95" s="117">
        <v>3</v>
      </c>
      <c r="T95" s="149" t="s">
        <v>458</v>
      </c>
      <c r="U95" s="198"/>
      <c r="V95" s="188"/>
      <c r="W95" s="117">
        <v>17</v>
      </c>
      <c r="X95" s="118" t="s">
        <v>60</v>
      </c>
      <c r="Y95" s="117">
        <v>0</v>
      </c>
      <c r="Z95" s="149" t="s">
        <v>14</v>
      </c>
      <c r="AA95" s="198"/>
      <c r="AB95" s="188"/>
      <c r="AC95" s="117">
        <v>0</v>
      </c>
      <c r="AD95" s="118" t="s">
        <v>14</v>
      </c>
      <c r="AE95" s="138">
        <v>33</v>
      </c>
      <c r="AF95" s="148" t="s">
        <v>55</v>
      </c>
    </row>
    <row r="96" spans="1:32" x14ac:dyDescent="0.2">
      <c r="A96" s="3" t="s">
        <v>343</v>
      </c>
      <c r="B96" s="140" t="s">
        <v>224</v>
      </c>
      <c r="C96" s="117">
        <v>0</v>
      </c>
      <c r="D96" s="149" t="s">
        <v>14</v>
      </c>
      <c r="E96" s="117">
        <v>0</v>
      </c>
      <c r="F96" s="149" t="s">
        <v>14</v>
      </c>
      <c r="G96" s="198"/>
      <c r="H96" s="188"/>
      <c r="I96" s="117">
        <v>0</v>
      </c>
      <c r="J96" s="149" t="s">
        <v>14</v>
      </c>
      <c r="K96" s="198"/>
      <c r="L96" s="188"/>
      <c r="M96" s="198"/>
      <c r="N96" s="188"/>
      <c r="O96" s="117">
        <v>0</v>
      </c>
      <c r="P96" s="149" t="s">
        <v>14</v>
      </c>
      <c r="Q96" s="198"/>
      <c r="R96" s="188"/>
      <c r="S96" s="198"/>
      <c r="T96" s="188"/>
      <c r="U96" s="117">
        <v>0</v>
      </c>
      <c r="V96" s="149" t="s">
        <v>14</v>
      </c>
      <c r="W96" s="117">
        <v>5</v>
      </c>
      <c r="X96" s="118" t="s">
        <v>497</v>
      </c>
      <c r="Y96" s="117">
        <v>0</v>
      </c>
      <c r="Z96" s="149" t="s">
        <v>14</v>
      </c>
      <c r="AA96" s="198"/>
      <c r="AB96" s="188"/>
      <c r="AC96" s="117">
        <v>0</v>
      </c>
      <c r="AD96" s="118" t="s">
        <v>14</v>
      </c>
      <c r="AE96" s="138">
        <v>13</v>
      </c>
      <c r="AF96" s="148" t="s">
        <v>391</v>
      </c>
    </row>
    <row r="97" spans="1:34" x14ac:dyDescent="0.2">
      <c r="A97" s="3" t="s">
        <v>343</v>
      </c>
      <c r="B97" s="140" t="s">
        <v>228</v>
      </c>
      <c r="C97" s="117">
        <v>0</v>
      </c>
      <c r="D97" s="149" t="s">
        <v>14</v>
      </c>
      <c r="E97" s="117">
        <v>0</v>
      </c>
      <c r="F97" s="149" t="s">
        <v>14</v>
      </c>
      <c r="G97" s="117">
        <v>0</v>
      </c>
      <c r="H97" s="149" t="s">
        <v>14</v>
      </c>
      <c r="I97" s="198"/>
      <c r="J97" s="188"/>
      <c r="K97" s="117">
        <v>0</v>
      </c>
      <c r="L97" s="149" t="s">
        <v>14</v>
      </c>
      <c r="M97" s="198"/>
      <c r="N97" s="188"/>
      <c r="O97" s="117">
        <v>0</v>
      </c>
      <c r="P97" s="149" t="s">
        <v>14</v>
      </c>
      <c r="Q97" s="198"/>
      <c r="R97" s="188"/>
      <c r="S97" s="117">
        <v>4</v>
      </c>
      <c r="T97" s="149" t="s">
        <v>302</v>
      </c>
      <c r="U97" s="117">
        <v>0</v>
      </c>
      <c r="V97" s="149" t="s">
        <v>14</v>
      </c>
      <c r="W97" s="117">
        <v>3</v>
      </c>
      <c r="X97" s="118" t="s">
        <v>213</v>
      </c>
      <c r="Y97" s="198"/>
      <c r="Z97" s="188"/>
      <c r="AA97" s="117">
        <v>0</v>
      </c>
      <c r="AB97" s="118" t="s">
        <v>14</v>
      </c>
      <c r="AC97" s="117">
        <v>0</v>
      </c>
      <c r="AD97" s="118" t="s">
        <v>14</v>
      </c>
      <c r="AE97" s="138">
        <v>13</v>
      </c>
      <c r="AF97" s="148" t="s">
        <v>391</v>
      </c>
    </row>
    <row r="98" spans="1:34" x14ac:dyDescent="0.2">
      <c r="A98" s="3" t="s">
        <v>343</v>
      </c>
      <c r="B98" s="140" t="s">
        <v>233</v>
      </c>
      <c r="C98" s="117">
        <v>0</v>
      </c>
      <c r="D98" s="149" t="s">
        <v>14</v>
      </c>
      <c r="E98" s="117">
        <v>0</v>
      </c>
      <c r="F98" s="149" t="s">
        <v>14</v>
      </c>
      <c r="G98" s="117">
        <v>12</v>
      </c>
      <c r="H98" s="149" t="s">
        <v>380</v>
      </c>
      <c r="I98" s="117">
        <v>0</v>
      </c>
      <c r="J98" s="149" t="s">
        <v>14</v>
      </c>
      <c r="K98" s="117">
        <v>3</v>
      </c>
      <c r="L98" s="149" t="s">
        <v>141</v>
      </c>
      <c r="M98" s="198"/>
      <c r="N98" s="188"/>
      <c r="O98" s="117">
        <v>0</v>
      </c>
      <c r="P98" s="149" t="s">
        <v>14</v>
      </c>
      <c r="Q98" s="198"/>
      <c r="R98" s="188"/>
      <c r="S98" s="117">
        <v>4</v>
      </c>
      <c r="T98" s="149" t="s">
        <v>563</v>
      </c>
      <c r="U98" s="117">
        <v>3</v>
      </c>
      <c r="V98" s="149" t="s">
        <v>141</v>
      </c>
      <c r="W98" s="117">
        <v>28</v>
      </c>
      <c r="X98" s="118" t="s">
        <v>142</v>
      </c>
      <c r="Y98" s="198"/>
      <c r="Z98" s="188"/>
      <c r="AA98" s="117">
        <v>3</v>
      </c>
      <c r="AB98" s="118" t="s">
        <v>141</v>
      </c>
      <c r="AC98" s="117">
        <v>0</v>
      </c>
      <c r="AD98" s="118" t="s">
        <v>14</v>
      </c>
      <c r="AE98" s="138">
        <v>56</v>
      </c>
      <c r="AF98" s="148" t="s">
        <v>89</v>
      </c>
    </row>
    <row r="99" spans="1:34" x14ac:dyDescent="0.2">
      <c r="A99" s="3" t="s">
        <v>343</v>
      </c>
      <c r="B99" s="140" t="s">
        <v>237</v>
      </c>
      <c r="C99" s="117">
        <v>0</v>
      </c>
      <c r="D99" s="149" t="s">
        <v>14</v>
      </c>
      <c r="E99" s="117">
        <v>6</v>
      </c>
      <c r="F99" s="149" t="s">
        <v>529</v>
      </c>
      <c r="G99" s="117">
        <v>4</v>
      </c>
      <c r="H99" s="149" t="s">
        <v>302</v>
      </c>
      <c r="I99" s="117">
        <v>0</v>
      </c>
      <c r="J99" s="149" t="s">
        <v>14</v>
      </c>
      <c r="K99" s="117">
        <v>0</v>
      </c>
      <c r="L99" s="149" t="s">
        <v>14</v>
      </c>
      <c r="M99" s="117">
        <v>0</v>
      </c>
      <c r="N99" s="149" t="s">
        <v>14</v>
      </c>
      <c r="O99" s="117">
        <v>0</v>
      </c>
      <c r="P99" s="149" t="s">
        <v>14</v>
      </c>
      <c r="Q99" s="117">
        <v>0</v>
      </c>
      <c r="R99" s="149" t="s">
        <v>14</v>
      </c>
      <c r="S99" s="198"/>
      <c r="T99" s="188"/>
      <c r="U99" s="198"/>
      <c r="V99" s="188"/>
      <c r="W99" s="117">
        <v>0</v>
      </c>
      <c r="X99" s="118" t="s">
        <v>14</v>
      </c>
      <c r="Y99" s="117">
        <v>0</v>
      </c>
      <c r="Z99" s="149" t="s">
        <v>14</v>
      </c>
      <c r="AA99" s="198"/>
      <c r="AB99" s="188"/>
      <c r="AC99" s="117">
        <v>0</v>
      </c>
      <c r="AD99" s="118" t="s">
        <v>14</v>
      </c>
      <c r="AE99" s="138">
        <v>13</v>
      </c>
      <c r="AF99" s="148" t="s">
        <v>391</v>
      </c>
    </row>
    <row r="100" spans="1:34" x14ac:dyDescent="0.2">
      <c r="A100" s="3" t="s">
        <v>343</v>
      </c>
      <c r="B100" s="140" t="s">
        <v>242</v>
      </c>
      <c r="C100" s="198"/>
      <c r="D100" s="188"/>
      <c r="E100" s="117">
        <v>8</v>
      </c>
      <c r="F100" s="149" t="s">
        <v>322</v>
      </c>
      <c r="G100" s="117">
        <v>36</v>
      </c>
      <c r="H100" s="149" t="s">
        <v>589</v>
      </c>
      <c r="I100" s="117">
        <v>3</v>
      </c>
      <c r="J100" s="149" t="s">
        <v>97</v>
      </c>
      <c r="K100" s="117">
        <v>8</v>
      </c>
      <c r="L100" s="149" t="s">
        <v>322</v>
      </c>
      <c r="M100" s="198"/>
      <c r="N100" s="188"/>
      <c r="O100" s="198"/>
      <c r="P100" s="188"/>
      <c r="Q100" s="198"/>
      <c r="R100" s="188"/>
      <c r="S100" s="117">
        <v>0</v>
      </c>
      <c r="T100" s="149" t="s">
        <v>14</v>
      </c>
      <c r="U100" s="198"/>
      <c r="V100" s="188"/>
      <c r="W100" s="117">
        <v>23</v>
      </c>
      <c r="X100" s="118" t="s">
        <v>421</v>
      </c>
      <c r="Y100" s="198"/>
      <c r="Z100" s="188"/>
      <c r="AA100" s="117">
        <v>6</v>
      </c>
      <c r="AB100" s="118" t="s">
        <v>461</v>
      </c>
      <c r="AC100" s="117">
        <v>0</v>
      </c>
      <c r="AD100" s="118" t="s">
        <v>14</v>
      </c>
      <c r="AE100" s="138">
        <v>91</v>
      </c>
      <c r="AF100" s="148" t="s">
        <v>500</v>
      </c>
    </row>
    <row r="101" spans="1:34" x14ac:dyDescent="0.2">
      <c r="A101" s="3" t="s">
        <v>343</v>
      </c>
      <c r="B101" s="140" t="s">
        <v>245</v>
      </c>
      <c r="C101" s="117">
        <v>0</v>
      </c>
      <c r="D101" s="149" t="s">
        <v>14</v>
      </c>
      <c r="E101" s="198"/>
      <c r="F101" s="188"/>
      <c r="G101" s="117">
        <v>0</v>
      </c>
      <c r="H101" s="149" t="s">
        <v>14</v>
      </c>
      <c r="I101" s="198"/>
      <c r="J101" s="188"/>
      <c r="K101" s="198"/>
      <c r="L101" s="188"/>
      <c r="M101" s="117">
        <v>0</v>
      </c>
      <c r="N101" s="149" t="s">
        <v>14</v>
      </c>
      <c r="O101" s="117">
        <v>0</v>
      </c>
      <c r="P101" s="149" t="s">
        <v>14</v>
      </c>
      <c r="Q101" s="117">
        <v>0</v>
      </c>
      <c r="R101" s="149" t="s">
        <v>14</v>
      </c>
      <c r="S101" s="117">
        <v>7</v>
      </c>
      <c r="T101" s="149" t="s">
        <v>465</v>
      </c>
      <c r="U101" s="117">
        <v>0</v>
      </c>
      <c r="V101" s="149" t="s">
        <v>14</v>
      </c>
      <c r="W101" s="117">
        <v>3</v>
      </c>
      <c r="X101" s="118" t="s">
        <v>206</v>
      </c>
      <c r="Y101" s="117">
        <v>0</v>
      </c>
      <c r="Z101" s="149" t="s">
        <v>14</v>
      </c>
      <c r="AA101" s="117">
        <v>3</v>
      </c>
      <c r="AB101" s="118" t="s">
        <v>206</v>
      </c>
      <c r="AC101" s="117">
        <v>0</v>
      </c>
      <c r="AD101" s="118" t="s">
        <v>14</v>
      </c>
      <c r="AE101" s="138">
        <v>16</v>
      </c>
      <c r="AF101" s="148" t="s">
        <v>439</v>
      </c>
    </row>
    <row r="102" spans="1:34" x14ac:dyDescent="0.2">
      <c r="A102" s="3" t="s">
        <v>343</v>
      </c>
      <c r="B102" s="140" t="s">
        <v>250</v>
      </c>
      <c r="C102" s="198"/>
      <c r="D102" s="188"/>
      <c r="E102" s="117">
        <v>0</v>
      </c>
      <c r="F102" s="149" t="s">
        <v>14</v>
      </c>
      <c r="G102" s="117">
        <v>17</v>
      </c>
      <c r="H102" s="149" t="s">
        <v>375</v>
      </c>
      <c r="I102" s="117">
        <v>0</v>
      </c>
      <c r="J102" s="149" t="s">
        <v>14</v>
      </c>
      <c r="K102" s="117">
        <v>0</v>
      </c>
      <c r="L102" s="149" t="s">
        <v>14</v>
      </c>
      <c r="M102" s="117">
        <v>4</v>
      </c>
      <c r="N102" s="149" t="s">
        <v>236</v>
      </c>
      <c r="O102" s="117">
        <v>0</v>
      </c>
      <c r="P102" s="149" t="s">
        <v>14</v>
      </c>
      <c r="Q102" s="117">
        <v>0</v>
      </c>
      <c r="R102" s="149" t="s">
        <v>14</v>
      </c>
      <c r="S102" s="198"/>
      <c r="T102" s="188"/>
      <c r="U102" s="117">
        <v>62</v>
      </c>
      <c r="V102" s="149" t="s">
        <v>920</v>
      </c>
      <c r="W102" s="198"/>
      <c r="X102" s="188"/>
      <c r="Y102" s="117">
        <v>0</v>
      </c>
      <c r="Z102" s="149" t="s">
        <v>14</v>
      </c>
      <c r="AA102" s="117">
        <v>0</v>
      </c>
      <c r="AB102" s="118" t="s">
        <v>14</v>
      </c>
      <c r="AC102" s="117">
        <v>0</v>
      </c>
      <c r="AD102" s="118" t="s">
        <v>14</v>
      </c>
      <c r="AE102" s="138">
        <v>88</v>
      </c>
      <c r="AF102" s="148" t="s">
        <v>211</v>
      </c>
      <c r="AH102" s="202"/>
    </row>
    <row r="103" spans="1:34" x14ac:dyDescent="0.2">
      <c r="A103" s="3" t="s">
        <v>343</v>
      </c>
      <c r="B103" s="140" t="s">
        <v>254</v>
      </c>
      <c r="C103" s="117">
        <v>0</v>
      </c>
      <c r="D103" s="149" t="s">
        <v>14</v>
      </c>
      <c r="E103" s="117">
        <v>0</v>
      </c>
      <c r="F103" s="149" t="s">
        <v>14</v>
      </c>
      <c r="G103" s="117">
        <v>0</v>
      </c>
      <c r="H103" s="149" t="s">
        <v>14</v>
      </c>
      <c r="I103" s="198"/>
      <c r="J103" s="188"/>
      <c r="K103" s="198"/>
      <c r="L103" s="188"/>
      <c r="M103" s="198"/>
      <c r="N103" s="188"/>
      <c r="O103" s="198"/>
      <c r="P103" s="188"/>
      <c r="Q103" s="117">
        <v>0</v>
      </c>
      <c r="R103" s="149" t="s">
        <v>14</v>
      </c>
      <c r="S103" s="117">
        <v>5</v>
      </c>
      <c r="T103" s="149" t="s">
        <v>456</v>
      </c>
      <c r="U103" s="198"/>
      <c r="V103" s="188"/>
      <c r="W103" s="117">
        <v>3</v>
      </c>
      <c r="X103" s="118" t="s">
        <v>240</v>
      </c>
      <c r="Y103" s="117">
        <v>0</v>
      </c>
      <c r="Z103" s="149" t="s">
        <v>14</v>
      </c>
      <c r="AA103" s="198"/>
      <c r="AB103" s="188"/>
      <c r="AC103" s="117">
        <v>0</v>
      </c>
      <c r="AD103" s="118" t="s">
        <v>14</v>
      </c>
      <c r="AE103" s="138">
        <v>17</v>
      </c>
      <c r="AF103" s="148" t="s">
        <v>336</v>
      </c>
    </row>
    <row r="104" spans="1:34" x14ac:dyDescent="0.2">
      <c r="A104" s="3" t="s">
        <v>343</v>
      </c>
      <c r="B104" s="3" t="s">
        <v>9</v>
      </c>
      <c r="C104" s="96">
        <v>14</v>
      </c>
      <c r="D104" s="149" t="s">
        <v>395</v>
      </c>
      <c r="E104" s="105">
        <v>37</v>
      </c>
      <c r="F104" s="149" t="s">
        <v>38</v>
      </c>
      <c r="G104" s="105">
        <v>396</v>
      </c>
      <c r="H104" s="149" t="s">
        <v>252</v>
      </c>
      <c r="I104" s="105">
        <v>22</v>
      </c>
      <c r="J104" s="149" t="s">
        <v>457</v>
      </c>
      <c r="K104" s="105">
        <v>68</v>
      </c>
      <c r="L104" s="149" t="s">
        <v>626</v>
      </c>
      <c r="M104" s="105">
        <v>41</v>
      </c>
      <c r="N104" s="149" t="s">
        <v>65</v>
      </c>
      <c r="O104" s="105">
        <v>10</v>
      </c>
      <c r="P104" s="149" t="s">
        <v>554</v>
      </c>
      <c r="Q104" s="105">
        <v>52</v>
      </c>
      <c r="R104" s="149" t="s">
        <v>30</v>
      </c>
      <c r="S104" s="105">
        <v>173</v>
      </c>
      <c r="T104" s="149" t="s">
        <v>320</v>
      </c>
      <c r="U104" s="105">
        <v>104</v>
      </c>
      <c r="V104" s="149" t="s">
        <v>363</v>
      </c>
      <c r="W104" s="105">
        <v>304</v>
      </c>
      <c r="X104" s="118" t="s">
        <v>455</v>
      </c>
      <c r="Y104" s="105">
        <v>9</v>
      </c>
      <c r="Z104" s="149" t="s">
        <v>543</v>
      </c>
      <c r="AA104" s="105">
        <v>59</v>
      </c>
      <c r="AB104" s="118" t="s">
        <v>193</v>
      </c>
      <c r="AC104" s="105">
        <v>7</v>
      </c>
      <c r="AD104" s="118" t="s">
        <v>340</v>
      </c>
      <c r="AE104" s="105">
        <v>1295</v>
      </c>
      <c r="AF104" s="76" t="s">
        <v>750</v>
      </c>
    </row>
    <row r="105" spans="1:34" x14ac:dyDescent="0.2">
      <c r="A105" s="3" t="s">
        <v>402</v>
      </c>
      <c r="B105" s="3" t="s">
        <v>9</v>
      </c>
      <c r="C105" s="96">
        <v>67</v>
      </c>
      <c r="D105" s="149" t="s">
        <v>462</v>
      </c>
      <c r="E105" s="105">
        <v>123</v>
      </c>
      <c r="F105" s="149" t="s">
        <v>97</v>
      </c>
      <c r="G105" s="105">
        <v>1106</v>
      </c>
      <c r="H105" s="149" t="s">
        <v>506</v>
      </c>
      <c r="I105" s="105">
        <v>67</v>
      </c>
      <c r="J105" s="149" t="s">
        <v>462</v>
      </c>
      <c r="K105" s="105">
        <v>202</v>
      </c>
      <c r="L105" s="149" t="s">
        <v>87</v>
      </c>
      <c r="M105" s="105">
        <v>102</v>
      </c>
      <c r="N105" s="149" t="s">
        <v>263</v>
      </c>
      <c r="O105" s="105">
        <v>24</v>
      </c>
      <c r="P105" s="149" t="s">
        <v>632</v>
      </c>
      <c r="Q105" s="105">
        <v>138</v>
      </c>
      <c r="R105" s="149" t="s">
        <v>175</v>
      </c>
      <c r="S105" s="105">
        <v>408</v>
      </c>
      <c r="T105" s="149" t="s">
        <v>19</v>
      </c>
      <c r="U105" s="105">
        <v>489</v>
      </c>
      <c r="V105" s="149" t="s">
        <v>165</v>
      </c>
      <c r="W105" s="105">
        <v>855</v>
      </c>
      <c r="X105" s="118" t="s">
        <v>337</v>
      </c>
      <c r="Y105" s="105">
        <v>24</v>
      </c>
      <c r="Z105" s="149" t="s">
        <v>632</v>
      </c>
      <c r="AA105" s="105">
        <v>164</v>
      </c>
      <c r="AB105" s="118" t="s">
        <v>89</v>
      </c>
      <c r="AC105" s="105">
        <v>9</v>
      </c>
      <c r="AD105" s="118" t="s">
        <v>492</v>
      </c>
      <c r="AE105" s="105">
        <v>3778</v>
      </c>
      <c r="AF105" s="76" t="s">
        <v>71</v>
      </c>
    </row>
    <row r="107" spans="1:34" s="145" customFormat="1" ht="11.25" x14ac:dyDescent="0.2">
      <c r="A107" s="158" t="s">
        <v>949</v>
      </c>
      <c r="B107" s="92"/>
      <c r="C107" s="93"/>
      <c r="D107" s="92"/>
      <c r="E107" s="93"/>
      <c r="F107" s="92"/>
      <c r="G107" s="93"/>
      <c r="H107" s="92"/>
      <c r="I107" s="93"/>
      <c r="J107" s="92"/>
      <c r="K107" s="63"/>
    </row>
    <row r="108" spans="1:34" s="145" customFormat="1" ht="11.25" x14ac:dyDescent="0.2">
      <c r="A108" s="163" t="s">
        <v>1109</v>
      </c>
      <c r="B108" s="163"/>
      <c r="C108" s="163"/>
      <c r="D108" s="163"/>
      <c r="E108" s="163"/>
      <c r="F108" s="163"/>
      <c r="G108" s="163"/>
      <c r="H108" s="163"/>
      <c r="I108" s="163"/>
      <c r="J108" s="163"/>
      <c r="K108" s="163"/>
    </row>
    <row r="109" spans="1:34" s="145" customFormat="1" ht="11.25" x14ac:dyDescent="0.2">
      <c r="A109" s="84" t="s">
        <v>1020</v>
      </c>
      <c r="B109" s="64"/>
      <c r="C109" s="63"/>
      <c r="D109" s="64"/>
      <c r="E109" s="63"/>
      <c r="F109" s="64"/>
      <c r="G109" s="63"/>
      <c r="H109" s="64"/>
      <c r="I109" s="63"/>
      <c r="J109" s="64"/>
      <c r="K109" s="63"/>
    </row>
    <row r="110" spans="1:34" s="145" customFormat="1" ht="11.25" x14ac:dyDescent="0.2">
      <c r="A110" s="84" t="s">
        <v>1140</v>
      </c>
    </row>
    <row r="111" spans="1:34" x14ac:dyDescent="0.2">
      <c r="A111" s="84" t="s">
        <v>1141</v>
      </c>
    </row>
  </sheetData>
  <mergeCells count="4">
    <mergeCell ref="A1:AE1"/>
    <mergeCell ref="A2:I2"/>
    <mergeCell ref="A3:I3"/>
    <mergeCell ref="A4:I4"/>
  </mergeCells>
  <conditionalFormatting sqref="A103 A104:C105 AE104:AF105 AC104:AC105 AA104:AA105 Y104:Y105 W104:W105 U104:U105 S104:S105 Q104:Q105 O104:O105 M104:M105 K104:K105 I104:I105 G104:G105 E104:E105">
    <cfRule type="expression" dxfId="315" priority="165">
      <formula>IF($B103="Total",1,0)</formula>
    </cfRule>
  </conditionalFormatting>
  <conditionalFormatting sqref="A103:A105 O104:O105 AC104:AC105">
    <cfRule type="expression" dxfId="314" priority="164">
      <formula>IF(OR($B102="Organisation",$B103="Total",$B102="Total"),0,1)</formula>
    </cfRule>
  </conditionalFormatting>
  <conditionalFormatting sqref="A102">
    <cfRule type="expression" dxfId="313" priority="163">
      <formula>IF($B102="Total",1,0)</formula>
    </cfRule>
  </conditionalFormatting>
  <conditionalFormatting sqref="A102">
    <cfRule type="expression" dxfId="312" priority="162">
      <formula>IF(OR($B101="Organisation",$B102="Total",$B101="Total"),0,1)</formula>
    </cfRule>
  </conditionalFormatting>
  <conditionalFormatting sqref="H6 R6 T6 V6 X6 Z6 AB6 AD6 AF6 F20 H20 J20 N20 P20 R20 T20 V20 X20 Z20 AD20 AF20 H34 J34 L34 R34 T34 X34 AB34 AD34 AF34 F48 L48 P48 R48 V48 X48 Z48 AB48 AD48 AF48 F62 H62 N62 T62 V62 X62 Z62 AD62 AF62 E9:AF9 E36:AF36 E64:AF64 AF71 K7:L7 O7:AF7 E7:H8 K8:AF8 E19:L19 G10:L10 O10:AF10 E11:R11 W11:AF11 E12:L12 O12:P12 S12:Z12 AC12:AF12 E13:P13 E14:H14 K14:P14 S13:AF13 S14:V14 Y14:AF14 E15:L15 Q15:R15 W15:Z15 AC15:AF15 G16:P16 S16:AF16 E17:J17 Q17:R17 W17:X17 AA17:AF17 G18:J18 O18:P18 O19:R19 U18:AF19 E21:H21 K21:P21 S21:Z21 AC21:AF21 E22:J22 E23:L23 O22:AF22 O23:P23 U23:X23 AA23:AF23 E24:R24 W24:AF24 E25:H25 K25:P25 S25:AD25 E26:L26 O26:P26 E27:P27 S26:AF26 E28:N28 U27:AF27 U28:Z28 AC28:AF28 G29:J29 Q28:R29 U29:X29 AA29:AF29 O30:P30 S30:AF30 E31:R31 U31:V31 Y31:Z31 AC31:AF31 E32:J32 O32:T32 W32:X32 AA32:AF32 G33:H33 M33:P33 W33:Z33 AC33:AF33 K35:V35 Y35:AF35 E37:J37 M37:P37 S37:T37 Y37:Z37 AC37:AF37 E39:H39 M39:Z39 I40:T40 W40:Z40 AC39:AF40 E41:H41 K41:L41 O41:P41 S41:T41 W41:X41 AA41:AF41 E42:L42 O42:AF42 E43:J43 M43:R43 W43:AF43 M44:Z44 E44:H45 K45:T45 W45:Z45 AC44:AF44 AE45:AF45 E46:L47 O46:R46 U46:AF46 O47:AF47 E49:P49 S49:V49 Y49:Z49 E50:J50 M50:N50 Q50:R50 U50:Z50 AC49:AF49 AE50:AF50 E51:H51 K51:L51 O51:P51 W51:Z51 AC51:AF51 E52:J52 M52:P52 S52:AF52 G53:R53 U53:Z53 I54:J54 M54:P54 S54:X54 E55:J55 M55:R55 W55:Z55 O56:Z56 AC53:AF56 I56:L57 O57:R57 E56:F58 I58:R58 U57:AF57 U58:V58 Y58:AF58 G59:H59 K59:L59 S59:T59 W59:Z59 AC59:AF59 E60:V60 Y60:AF60 G61:Z61 AC61:AF61 E63:J63 O63:P63 U63:V63 Y63:AF63 E70:X70 E65:P65 S65:Z65 G66:H66 K66:R66 U66:V66 Y66:Z66 E67:J67 M67:N67 Q67:T67 W67:Z67 S68:V68 Y68:Z68 E68:P69 S69:X69 AC65:AF70">
    <cfRule type="expression" dxfId="311" priority="153">
      <formula>IF($B6="Total",1,0)</formula>
    </cfRule>
  </conditionalFormatting>
  <conditionalFormatting sqref="G6 Q6 S6 U6 W6 Y6 AA6 AC6 AE6 E20 G20 I20 M20 O20 Q20 S20 U20 W20 Y20 AC20 AE20 G34 I34 K34 Q34 S34 W34 AA34 AC34 AE34 E48 K48 O48 Q48 U48 W48 Y48 AA48 AC48 AE48 E62 G62 M62 S62 U62 W62 Y62 AC62 AE62">
    <cfRule type="expression" dxfId="310" priority="152">
      <formula>IF($B6="Total",1,0)</formula>
    </cfRule>
  </conditionalFormatting>
  <conditionalFormatting sqref="D6 D62 C8:D8 C22:D27 C35:D37 C49:D49 C65:D70 D71 C10:D12 C14:D14 C16:D16 C18:D19 C30:D30 C33:D33 C46:D47 C52:D61 C39:D43">
    <cfRule type="expression" dxfId="309" priority="155">
      <formula>IF($B6="Total",1,0)</formula>
    </cfRule>
  </conditionalFormatting>
  <conditionalFormatting sqref="A72:A101">
    <cfRule type="expression" dxfId="308" priority="156">
      <formula>IF(OR($B71="Organisation",$B72="Total",$B71="Total"),0,1)</formula>
    </cfRule>
  </conditionalFormatting>
  <conditionalFormatting sqref="A6:B38">
    <cfRule type="expression" dxfId="307" priority="161">
      <formula>IF($B6="Total",1,0)</formula>
    </cfRule>
  </conditionalFormatting>
  <conditionalFormatting sqref="A6:A38">
    <cfRule type="expression" dxfId="306" priority="160">
      <formula>IF(OR($B5="Organisation",$B6="Total",$B5="Total"),0,1)</formula>
    </cfRule>
  </conditionalFormatting>
  <conditionalFormatting sqref="A39:B71">
    <cfRule type="expression" dxfId="305" priority="159">
      <formula>IF($B39="Total",1,0)</formula>
    </cfRule>
  </conditionalFormatting>
  <conditionalFormatting sqref="A39:A71">
    <cfRule type="expression" dxfId="304" priority="158">
      <formula>IF(OR($B38="Organisation",$B39="Total",$B38="Total"),0,1)</formula>
    </cfRule>
  </conditionalFormatting>
  <conditionalFormatting sqref="A72:A101">
    <cfRule type="expression" dxfId="303" priority="157">
      <formula>IF($B72="Total",1,0)</formula>
    </cfRule>
  </conditionalFormatting>
  <conditionalFormatting sqref="C6 C62">
    <cfRule type="expression" dxfId="302" priority="154">
      <formula>IF($B6="Total",1,0)</formula>
    </cfRule>
  </conditionalFormatting>
  <conditionalFormatting sqref="H81 P81 R81 T81 X81 AB81 AD81 AF81 F95 N95 P95 R95 T95 X95 Z95 AD95 AF95 E79:AF79 E94:L94 E103:H103 G72:H72 E73:L73 O72:AF72 O73:AD73 E74:F74 I74:R74 U74:AF74 E75:P75 S75:AF75 E76:L76 O76:AF76 E77:H77 K77:Z77 AC77:AF77 E78:F78 K78:L78 Q78:T78 W78:X78 AA78:AF78 E80:J80 M80:T80 W80:AF80 E82:R82 U82:AF82 E83:F83 I83:J83 M83:N83 Q83:T83 W83:AB83 AE83:AF83 E84:L84 Q84:X84 AA84:AF84 E85:V85 Y85:AB85 AE85:AF85 G86:J86 O86:R86 U86:X86 M87:P87 W87:X87 AA86:AF86 AC87:AF87 E88:T88 W88:AF88 E89:L89 O89:Z89 AC89:AF89 E90:J90 O90:P90 S90:T90 W90:AF90 E91:F91 I91:L91 O91:X91 AA91:AF91 E92:L92 O92:P92 S92:AF92 E93:J93 M93:R93 O94:R94 U93:AF93 W94:AF94 E96:F96 I96:J96 U96:Z96 AC96:AF96 E97:H97 K97:L97 E98:L98 O96:P98 S97:X98 AA97:AF98 E99:R99 W99:Z99 AC99:AF99 E100:L100 S100:T100 W100:X100 AA100:AF100 G101:H101 M101:AF101 E102:R102 U102:V102 Y102:AF102 Q103:T103 W103:Z103 AC103:AF103">
    <cfRule type="expression" dxfId="301" priority="148">
      <formula>IF($B72="Total",1,0)</formula>
    </cfRule>
  </conditionalFormatting>
  <conditionalFormatting sqref="G81 O81 Q81 S81 W81 AA81 AC81 AE81 E95 M95 O95 Q95 S95 W95 Y95 AC95 AE95">
    <cfRule type="expression" dxfId="300" priority="147">
      <formula>IF($B81="Total",1,0)</formula>
    </cfRule>
  </conditionalFormatting>
  <conditionalFormatting sqref="D81 C73:D77 C82:D83 C96:D99 C79:D80 C85:D89 C91:D91 C93:D94 C101:D101 C103:D103">
    <cfRule type="expression" dxfId="299" priority="150">
      <formula>IF($B73="Total",1,0)</formula>
    </cfRule>
  </conditionalFormatting>
  <conditionalFormatting sqref="B72:B103">
    <cfRule type="expression" dxfId="298" priority="151">
      <formula>IF($B72="Total",1,0)</formula>
    </cfRule>
  </conditionalFormatting>
  <conditionalFormatting sqref="C81">
    <cfRule type="expression" dxfId="297" priority="149">
      <formula>IF($B81="Total",1,0)</formula>
    </cfRule>
  </conditionalFormatting>
  <conditionalFormatting sqref="AA104:AA105">
    <cfRule type="expression" dxfId="296" priority="132">
      <formula>IF(OR($B103="Organisation",$B104="Total",$B103="Total"),0,1)</formula>
    </cfRule>
  </conditionalFormatting>
  <conditionalFormatting sqref="Y104:Y105">
    <cfRule type="expression" dxfId="295" priority="131">
      <formula>IF(OR($B103="Organisation",$B104="Total",$B103="Total"),0,1)</formula>
    </cfRule>
  </conditionalFormatting>
  <conditionalFormatting sqref="W104:W105">
    <cfRule type="expression" dxfId="294" priority="130">
      <formula>IF(OR($B103="Organisation",$B104="Total",$B103="Total"),0,1)</formula>
    </cfRule>
  </conditionalFormatting>
  <conditionalFormatting sqref="U104:U105">
    <cfRule type="expression" dxfId="293" priority="129">
      <formula>IF(OR($B103="Organisation",$B104="Total",$B103="Total"),0,1)</formula>
    </cfRule>
  </conditionalFormatting>
  <conditionalFormatting sqref="S104:S105">
    <cfRule type="expression" dxfId="292" priority="128">
      <formula>IF(OR($B103="Organisation",$B104="Total",$B103="Total"),0,1)</formula>
    </cfRule>
  </conditionalFormatting>
  <conditionalFormatting sqref="Q104:Q105">
    <cfRule type="expression" dxfId="291" priority="127">
      <formula>IF(OR($B103="Organisation",$B104="Total",$B103="Total"),0,1)</formula>
    </cfRule>
  </conditionalFormatting>
  <conditionalFormatting sqref="O104:O105">
    <cfRule type="expression" dxfId="290" priority="126">
      <formula>IF(OR($B103="Organisation",$B104="Total",$B103="Total"),0,1)</formula>
    </cfRule>
  </conditionalFormatting>
  <conditionalFormatting sqref="M104:M105">
    <cfRule type="expression" dxfId="289" priority="125">
      <formula>IF(OR($B103="Organisation",$B104="Total",$B103="Total"),0,1)</formula>
    </cfRule>
  </conditionalFormatting>
  <conditionalFormatting sqref="M104:M105">
    <cfRule type="expression" dxfId="288" priority="124">
      <formula>IF(OR($B103="Organisation",$B104="Total",$B103="Total"),0,1)</formula>
    </cfRule>
  </conditionalFormatting>
  <conditionalFormatting sqref="K104:K105">
    <cfRule type="expression" dxfId="287" priority="123">
      <formula>IF(OR($B103="Organisation",$B104="Total",$B103="Total"),0,1)</formula>
    </cfRule>
  </conditionalFormatting>
  <conditionalFormatting sqref="K104:K105">
    <cfRule type="expression" dxfId="286" priority="122">
      <formula>IF(OR($B103="Organisation",$B104="Total",$B103="Total"),0,1)</formula>
    </cfRule>
  </conditionalFormatting>
  <conditionalFormatting sqref="I104:I105">
    <cfRule type="expression" dxfId="285" priority="121">
      <formula>IF(OR($B103="Organisation",$B104="Total",$B103="Total"),0,1)</formula>
    </cfRule>
  </conditionalFormatting>
  <conditionalFormatting sqref="I104:I105">
    <cfRule type="expression" dxfId="284" priority="120">
      <formula>IF(OR($B103="Organisation",$B104="Total",$B103="Total"),0,1)</formula>
    </cfRule>
  </conditionalFormatting>
  <conditionalFormatting sqref="G104:G105">
    <cfRule type="expression" dxfId="283" priority="119">
      <formula>IF(OR($B103="Organisation",$B104="Total",$B103="Total"),0,1)</formula>
    </cfRule>
  </conditionalFormatting>
  <conditionalFormatting sqref="G104:G105">
    <cfRule type="expression" dxfId="282" priority="118">
      <formula>IF(OR($B103="Organisation",$B104="Total",$B103="Total"),0,1)</formula>
    </cfRule>
  </conditionalFormatting>
  <conditionalFormatting sqref="E104:E105">
    <cfRule type="expression" dxfId="281" priority="117">
      <formula>IF(OR($B103="Organisation",$B104="Total",$B103="Total"),0,1)</formula>
    </cfRule>
  </conditionalFormatting>
  <conditionalFormatting sqref="E104:E105">
    <cfRule type="expression" dxfId="280" priority="116">
      <formula>IF(OR($B103="Organisation",$B104="Total",$B103="Total"),0,1)</formula>
    </cfRule>
  </conditionalFormatting>
  <conditionalFormatting sqref="C71">
    <cfRule type="expression" dxfId="279" priority="115">
      <formula>IF($B71="Total",1,0)</formula>
    </cfRule>
  </conditionalFormatting>
  <conditionalFormatting sqref="C71">
    <cfRule type="expression" dxfId="278" priority="114">
      <formula>IF(OR($B70="Organisation",$B71="Total",$B70="Total"),0,1)</formula>
    </cfRule>
  </conditionalFormatting>
  <conditionalFormatting sqref="C71">
    <cfRule type="expression" dxfId="277" priority="113">
      <formula>IF(OR($B70="Organisation",$B71="Total",$B70="Total"),0,1)</formula>
    </cfRule>
  </conditionalFormatting>
  <conditionalFormatting sqref="E71">
    <cfRule type="expression" dxfId="276" priority="112">
      <formula>IF($B71="Total",1,0)</formula>
    </cfRule>
  </conditionalFormatting>
  <conditionalFormatting sqref="E71">
    <cfRule type="expression" dxfId="275" priority="111">
      <formula>IF(OR($B70="Organisation",$B71="Total",$B70="Total"),0,1)</formula>
    </cfRule>
  </conditionalFormatting>
  <conditionalFormatting sqref="E71">
    <cfRule type="expression" dxfId="274" priority="110">
      <formula>IF(OR($B70="Organisation",$B71="Total",$B70="Total"),0,1)</formula>
    </cfRule>
  </conditionalFormatting>
  <conditionalFormatting sqref="G71">
    <cfRule type="expression" dxfId="273" priority="109">
      <formula>IF($B71="Total",1,0)</formula>
    </cfRule>
  </conditionalFormatting>
  <conditionalFormatting sqref="G71">
    <cfRule type="expression" dxfId="272" priority="108">
      <formula>IF(OR($B70="Organisation",$B71="Total",$B70="Total"),0,1)</formula>
    </cfRule>
  </conditionalFormatting>
  <conditionalFormatting sqref="G71">
    <cfRule type="expression" dxfId="271" priority="107">
      <formula>IF(OR($B70="Organisation",$B71="Total",$B70="Total"),0,1)</formula>
    </cfRule>
  </conditionalFormatting>
  <conditionalFormatting sqref="I71">
    <cfRule type="expression" dxfId="270" priority="106">
      <formula>IF($B71="Total",1,0)</formula>
    </cfRule>
  </conditionalFormatting>
  <conditionalFormatting sqref="I71">
    <cfRule type="expression" dxfId="269" priority="105">
      <formula>IF(OR($B70="Organisation",$B71="Total",$B70="Total"),0,1)</formula>
    </cfRule>
  </conditionalFormatting>
  <conditionalFormatting sqref="I71">
    <cfRule type="expression" dxfId="268" priority="104">
      <formula>IF(OR($B70="Organisation",$B71="Total",$B70="Total"),0,1)</formula>
    </cfRule>
  </conditionalFormatting>
  <conditionalFormatting sqref="K71">
    <cfRule type="expression" dxfId="267" priority="103">
      <formula>IF($B71="Total",1,0)</formula>
    </cfRule>
  </conditionalFormatting>
  <conditionalFormatting sqref="K71">
    <cfRule type="expression" dxfId="266" priority="102">
      <formula>IF(OR($B70="Organisation",$B71="Total",$B70="Total"),0,1)</formula>
    </cfRule>
  </conditionalFormatting>
  <conditionalFormatting sqref="K71">
    <cfRule type="expression" dxfId="265" priority="101">
      <formula>IF(OR($B70="Organisation",$B71="Total",$B70="Total"),0,1)</formula>
    </cfRule>
  </conditionalFormatting>
  <conditionalFormatting sqref="M71">
    <cfRule type="expression" dxfId="264" priority="100">
      <formula>IF($B71="Total",1,0)</formula>
    </cfRule>
  </conditionalFormatting>
  <conditionalFormatting sqref="M71">
    <cfRule type="expression" dxfId="263" priority="99">
      <formula>IF(OR($B70="Organisation",$B71="Total",$B70="Total"),0,1)</formula>
    </cfRule>
  </conditionalFormatting>
  <conditionalFormatting sqref="M71">
    <cfRule type="expression" dxfId="262" priority="98">
      <formula>IF(OR($B70="Organisation",$B71="Total",$B70="Total"),0,1)</formula>
    </cfRule>
  </conditionalFormatting>
  <conditionalFormatting sqref="O71">
    <cfRule type="expression" dxfId="261" priority="97">
      <formula>IF($B71="Total",1,0)</formula>
    </cfRule>
  </conditionalFormatting>
  <conditionalFormatting sqref="O71">
    <cfRule type="expression" dxfId="260" priority="96">
      <formula>IF(OR($B70="Organisation",$B71="Total",$B70="Total"),0,1)</formula>
    </cfRule>
  </conditionalFormatting>
  <conditionalFormatting sqref="O71">
    <cfRule type="expression" dxfId="259" priority="95">
      <formula>IF(OR($B70="Organisation",$B71="Total",$B70="Total"),0,1)</formula>
    </cfRule>
  </conditionalFormatting>
  <conditionalFormatting sqref="Q71">
    <cfRule type="expression" dxfId="258" priority="94">
      <formula>IF($B71="Total",1,0)</formula>
    </cfRule>
  </conditionalFormatting>
  <conditionalFormatting sqref="Q71">
    <cfRule type="expression" dxfId="257" priority="93">
      <formula>IF(OR($B70="Organisation",$B71="Total",$B70="Total"),0,1)</formula>
    </cfRule>
  </conditionalFormatting>
  <conditionalFormatting sqref="Q71">
    <cfRule type="expression" dxfId="256" priority="92">
      <formula>IF(OR($B70="Organisation",$B71="Total",$B70="Total"),0,1)</formula>
    </cfRule>
  </conditionalFormatting>
  <conditionalFormatting sqref="S71">
    <cfRule type="expression" dxfId="255" priority="91">
      <formula>IF($B71="Total",1,0)</formula>
    </cfRule>
  </conditionalFormatting>
  <conditionalFormatting sqref="S71">
    <cfRule type="expression" dxfId="254" priority="90">
      <formula>IF(OR($B70="Organisation",$B71="Total",$B70="Total"),0,1)</formula>
    </cfRule>
  </conditionalFormatting>
  <conditionalFormatting sqref="S71">
    <cfRule type="expression" dxfId="253" priority="89">
      <formula>IF(OR($B70="Organisation",$B71="Total",$B70="Total"),0,1)</formula>
    </cfRule>
  </conditionalFormatting>
  <conditionalFormatting sqref="U71">
    <cfRule type="expression" dxfId="252" priority="88">
      <formula>IF($B71="Total",1,0)</formula>
    </cfRule>
  </conditionalFormatting>
  <conditionalFormatting sqref="U71">
    <cfRule type="expression" dxfId="251" priority="87">
      <formula>IF(OR($B70="Organisation",$B71="Total",$B70="Total"),0,1)</formula>
    </cfRule>
  </conditionalFormatting>
  <conditionalFormatting sqref="U71">
    <cfRule type="expression" dxfId="250" priority="86">
      <formula>IF(OR($B70="Organisation",$B71="Total",$B70="Total"),0,1)</formula>
    </cfRule>
  </conditionalFormatting>
  <conditionalFormatting sqref="W71">
    <cfRule type="expression" dxfId="249" priority="85">
      <formula>IF($B71="Total",1,0)</formula>
    </cfRule>
  </conditionalFormatting>
  <conditionalFormatting sqref="W71">
    <cfRule type="expression" dxfId="248" priority="84">
      <formula>IF(OR($B70="Organisation",$B71="Total",$B70="Total"),0,1)</formula>
    </cfRule>
  </conditionalFormatting>
  <conditionalFormatting sqref="W71">
    <cfRule type="expression" dxfId="247" priority="83">
      <formula>IF(OR($B70="Organisation",$B71="Total",$B70="Total"),0,1)</formula>
    </cfRule>
  </conditionalFormatting>
  <conditionalFormatting sqref="Y71">
    <cfRule type="expression" dxfId="246" priority="82">
      <formula>IF($B71="Total",1,0)</formula>
    </cfRule>
  </conditionalFormatting>
  <conditionalFormatting sqref="Y71">
    <cfRule type="expression" dxfId="245" priority="81">
      <formula>IF(OR($B70="Organisation",$B71="Total",$B70="Total"),0,1)</formula>
    </cfRule>
  </conditionalFormatting>
  <conditionalFormatting sqref="Y71">
    <cfRule type="expression" dxfId="244" priority="80">
      <formula>IF(OR($B70="Organisation",$B71="Total",$B70="Total"),0,1)</formula>
    </cfRule>
  </conditionalFormatting>
  <conditionalFormatting sqref="AA71">
    <cfRule type="expression" dxfId="243" priority="79">
      <formula>IF($B71="Total",1,0)</formula>
    </cfRule>
  </conditionalFormatting>
  <conditionalFormatting sqref="AA71">
    <cfRule type="expression" dxfId="242" priority="78">
      <formula>IF(OR($B70="Organisation",$B71="Total",$B70="Total"),0,1)</formula>
    </cfRule>
  </conditionalFormatting>
  <conditionalFormatting sqref="AA71">
    <cfRule type="expression" dxfId="241" priority="77">
      <formula>IF(OR($B70="Organisation",$B71="Total",$B70="Total"),0,1)</formula>
    </cfRule>
  </conditionalFormatting>
  <conditionalFormatting sqref="AC71">
    <cfRule type="expression" dxfId="240" priority="76">
      <formula>IF($B71="Total",1,0)</formula>
    </cfRule>
  </conditionalFormatting>
  <conditionalFormatting sqref="AC71">
    <cfRule type="expression" dxfId="239" priority="75">
      <formula>IF(OR($B70="Organisation",$B71="Total",$B70="Total"),0,1)</formula>
    </cfRule>
  </conditionalFormatting>
  <conditionalFormatting sqref="AC71">
    <cfRule type="expression" dxfId="238" priority="74">
      <formula>IF(OR($B70="Organisation",$B71="Total",$B70="Total"),0,1)</formula>
    </cfRule>
  </conditionalFormatting>
  <conditionalFormatting sqref="AE71">
    <cfRule type="expression" dxfId="237" priority="73">
      <formula>IF($B71="Total",1,0)</formula>
    </cfRule>
  </conditionalFormatting>
  <conditionalFormatting sqref="AE71">
    <cfRule type="expression" dxfId="236" priority="72">
      <formula>IF(OR($B70="Organisation",$B71="Total",$B70="Total"),0,1)</formula>
    </cfRule>
  </conditionalFormatting>
  <conditionalFormatting sqref="AE71">
    <cfRule type="expression" dxfId="235" priority="71">
      <formula>IF(OR($B70="Organisation",$B71="Total",$B70="Total"),0,1)</formula>
    </cfRule>
  </conditionalFormatting>
  <conditionalFormatting sqref="AD71">
    <cfRule type="expression" dxfId="234" priority="57">
      <formula>IF($B71="Total",1,0)</formula>
    </cfRule>
  </conditionalFormatting>
  <conditionalFormatting sqref="AD104:AD105">
    <cfRule type="expression" dxfId="233" priority="56">
      <formula>IF($B104="Total",1,0)</formula>
    </cfRule>
  </conditionalFormatting>
  <conditionalFormatting sqref="AB71">
    <cfRule type="expression" dxfId="232" priority="55">
      <formula>IF($B71="Total",1,0)</formula>
    </cfRule>
  </conditionalFormatting>
  <conditionalFormatting sqref="AB104:AB105">
    <cfRule type="expression" dxfId="231" priority="54">
      <formula>IF($B104="Total",1,0)</formula>
    </cfRule>
  </conditionalFormatting>
  <conditionalFormatting sqref="Z71">
    <cfRule type="expression" dxfId="230" priority="53">
      <formula>IF($B71="Total",1,0)</formula>
    </cfRule>
  </conditionalFormatting>
  <conditionalFormatting sqref="Z104:Z105">
    <cfRule type="expression" dxfId="229" priority="52">
      <formula>IF($B104="Total",1,0)</formula>
    </cfRule>
  </conditionalFormatting>
  <conditionalFormatting sqref="X71">
    <cfRule type="expression" dxfId="228" priority="51">
      <formula>IF($B71="Total",1,0)</formula>
    </cfRule>
  </conditionalFormatting>
  <conditionalFormatting sqref="X104:X105">
    <cfRule type="expression" dxfId="227" priority="50">
      <formula>IF($B104="Total",1,0)</formula>
    </cfRule>
  </conditionalFormatting>
  <conditionalFormatting sqref="V71">
    <cfRule type="expression" dxfId="226" priority="49">
      <formula>IF($B71="Total",1,0)</formula>
    </cfRule>
  </conditionalFormatting>
  <conditionalFormatting sqref="V104:V105">
    <cfRule type="expression" dxfId="225" priority="48">
      <formula>IF($B104="Total",1,0)</formula>
    </cfRule>
  </conditionalFormatting>
  <conditionalFormatting sqref="T71">
    <cfRule type="expression" dxfId="224" priority="47">
      <formula>IF($B71="Total",1,0)</formula>
    </cfRule>
  </conditionalFormatting>
  <conditionalFormatting sqref="T104:T105">
    <cfRule type="expression" dxfId="223" priority="46">
      <formula>IF($B104="Total",1,0)</formula>
    </cfRule>
  </conditionalFormatting>
  <conditionalFormatting sqref="R71">
    <cfRule type="expression" dxfId="222" priority="45">
      <formula>IF($B71="Total",1,0)</formula>
    </cfRule>
  </conditionalFormatting>
  <conditionalFormatting sqref="R104:R105">
    <cfRule type="expression" dxfId="221" priority="44">
      <formula>IF($B104="Total",1,0)</formula>
    </cfRule>
  </conditionalFormatting>
  <conditionalFormatting sqref="P71">
    <cfRule type="expression" dxfId="220" priority="43">
      <formula>IF($B71="Total",1,0)</formula>
    </cfRule>
  </conditionalFormatting>
  <conditionalFormatting sqref="P104:P105">
    <cfRule type="expression" dxfId="219" priority="42">
      <formula>IF($B104="Total",1,0)</formula>
    </cfRule>
  </conditionalFormatting>
  <conditionalFormatting sqref="N71">
    <cfRule type="expression" dxfId="218" priority="41">
      <formula>IF($B71="Total",1,0)</formula>
    </cfRule>
  </conditionalFormatting>
  <conditionalFormatting sqref="N104:N105">
    <cfRule type="expression" dxfId="217" priority="40">
      <formula>IF($B104="Total",1,0)</formula>
    </cfRule>
  </conditionalFormatting>
  <conditionalFormatting sqref="L71">
    <cfRule type="expression" dxfId="216" priority="39">
      <formula>IF($B71="Total",1,0)</formula>
    </cfRule>
  </conditionalFormatting>
  <conditionalFormatting sqref="L104:L105">
    <cfRule type="expression" dxfId="215" priority="38">
      <formula>IF($B104="Total",1,0)</formula>
    </cfRule>
  </conditionalFormatting>
  <conditionalFormatting sqref="J71">
    <cfRule type="expression" dxfId="214" priority="37">
      <formula>IF($B71="Total",1,0)</formula>
    </cfRule>
  </conditionalFormatting>
  <conditionalFormatting sqref="J104:J105">
    <cfRule type="expression" dxfId="213" priority="36">
      <formula>IF($B104="Total",1,0)</formula>
    </cfRule>
  </conditionalFormatting>
  <conditionalFormatting sqref="H71">
    <cfRule type="expression" dxfId="212" priority="35">
      <formula>IF($B71="Total",1,0)</formula>
    </cfRule>
  </conditionalFormatting>
  <conditionalFormatting sqref="H104:H105">
    <cfRule type="expression" dxfId="211" priority="34">
      <formula>IF($B104="Total",1,0)</formula>
    </cfRule>
  </conditionalFormatting>
  <conditionalFormatting sqref="F71">
    <cfRule type="expression" dxfId="210" priority="33">
      <formula>IF($B71="Total",1,0)</formula>
    </cfRule>
  </conditionalFormatting>
  <conditionalFormatting sqref="F104:F105">
    <cfRule type="expression" dxfId="209" priority="32">
      <formula>IF($B104="Total",1,0)</formula>
    </cfRule>
  </conditionalFormatting>
  <conditionalFormatting sqref="D104:D105">
    <cfRule type="expression" dxfId="208" priority="31">
      <formula>IF($B104="Total",1,0)</formula>
    </cfRule>
  </conditionalFormatting>
  <conditionalFormatting sqref="AF38">
    <cfRule type="expression" dxfId="207" priority="28">
      <formula>IF($B38="Total",1,0)</formula>
    </cfRule>
  </conditionalFormatting>
  <conditionalFormatting sqref="C38:D38">
    <cfRule type="expression" dxfId="206" priority="29">
      <formula>IF($B38="Total",1,0)</formula>
    </cfRule>
  </conditionalFormatting>
  <conditionalFormatting sqref="E38">
    <cfRule type="expression" dxfId="205" priority="27">
      <formula>IF($B38="Total",1,0)</formula>
    </cfRule>
  </conditionalFormatting>
  <conditionalFormatting sqref="G38">
    <cfRule type="expression" dxfId="204" priority="26">
      <formula>IF($B38="Total",1,0)</formula>
    </cfRule>
  </conditionalFormatting>
  <conditionalFormatting sqref="I38">
    <cfRule type="expression" dxfId="203" priority="25">
      <formula>IF($B38="Total",1,0)</formula>
    </cfRule>
  </conditionalFormatting>
  <conditionalFormatting sqref="K38">
    <cfRule type="expression" dxfId="202" priority="24">
      <formula>IF($B38="Total",1,0)</formula>
    </cfRule>
  </conditionalFormatting>
  <conditionalFormatting sqref="M38">
    <cfRule type="expression" dxfId="201" priority="23">
      <formula>IF($B38="Total",1,0)</formula>
    </cfRule>
  </conditionalFormatting>
  <conditionalFormatting sqref="O38">
    <cfRule type="expression" dxfId="200" priority="22">
      <formula>IF($B38="Total",1,0)</formula>
    </cfRule>
  </conditionalFormatting>
  <conditionalFormatting sqref="Q38">
    <cfRule type="expression" dxfId="199" priority="21">
      <formula>IF($B38="Total",1,0)</formula>
    </cfRule>
  </conditionalFormatting>
  <conditionalFormatting sqref="S38">
    <cfRule type="expression" dxfId="198" priority="20">
      <formula>IF($B38="Total",1,0)</formula>
    </cfRule>
  </conditionalFormatting>
  <conditionalFormatting sqref="U38">
    <cfRule type="expression" dxfId="197" priority="19">
      <formula>IF($B38="Total",1,0)</formula>
    </cfRule>
  </conditionalFormatting>
  <conditionalFormatting sqref="W38">
    <cfRule type="expression" dxfId="196" priority="18">
      <formula>IF($B38="Total",1,0)</formula>
    </cfRule>
  </conditionalFormatting>
  <conditionalFormatting sqref="Y38">
    <cfRule type="expression" dxfId="195" priority="17">
      <formula>IF($B38="Total",1,0)</formula>
    </cfRule>
  </conditionalFormatting>
  <conditionalFormatting sqref="AA38">
    <cfRule type="expression" dxfId="194" priority="16">
      <formula>IF($B38="Total",1,0)</formula>
    </cfRule>
  </conditionalFormatting>
  <conditionalFormatting sqref="AC38">
    <cfRule type="expression" dxfId="193" priority="15">
      <formula>IF($B38="Total",1,0)</formula>
    </cfRule>
  </conditionalFormatting>
  <conditionalFormatting sqref="AE38">
    <cfRule type="expression" dxfId="192" priority="14">
      <formula>IF($B38="Total",1,0)</formula>
    </cfRule>
  </conditionalFormatting>
  <conditionalFormatting sqref="F38">
    <cfRule type="expression" dxfId="191" priority="13">
      <formula>IF($B38="Total",1,0)</formula>
    </cfRule>
  </conditionalFormatting>
  <conditionalFormatting sqref="H38">
    <cfRule type="expression" dxfId="190" priority="12">
      <formula>IF($B38="Total",1,0)</formula>
    </cfRule>
  </conditionalFormatting>
  <conditionalFormatting sqref="J38">
    <cfRule type="expression" dxfId="189" priority="11">
      <formula>IF($B38="Total",1,0)</formula>
    </cfRule>
  </conditionalFormatting>
  <conditionalFormatting sqref="L38">
    <cfRule type="expression" dxfId="188" priority="10">
      <formula>IF($B38="Total",1,0)</formula>
    </cfRule>
  </conditionalFormatting>
  <conditionalFormatting sqref="N38">
    <cfRule type="expression" dxfId="187" priority="9">
      <formula>IF($B38="Total",1,0)</formula>
    </cfRule>
  </conditionalFormatting>
  <conditionalFormatting sqref="P38">
    <cfRule type="expression" dxfId="186" priority="8">
      <formula>IF($B38="Total",1,0)</formula>
    </cfRule>
  </conditionalFormatting>
  <conditionalFormatting sqref="R38">
    <cfRule type="expression" dxfId="185" priority="7">
      <formula>IF($B38="Total",1,0)</formula>
    </cfRule>
  </conditionalFormatting>
  <conditionalFormatting sqref="T38">
    <cfRule type="expression" dxfId="184" priority="6">
      <formula>IF($B38="Total",1,0)</formula>
    </cfRule>
  </conditionalFormatting>
  <conditionalFormatting sqref="V38">
    <cfRule type="expression" dxfId="183" priority="5">
      <formula>IF($B38="Total",1,0)</formula>
    </cfRule>
  </conditionalFormatting>
  <conditionalFormatting sqref="X38">
    <cfRule type="expression" dxfId="182" priority="4">
      <formula>IF($B38="Total",1,0)</formula>
    </cfRule>
  </conditionalFormatting>
  <conditionalFormatting sqref="Z38">
    <cfRule type="expression" dxfId="181" priority="3">
      <formula>IF($B38="Total",1,0)</formula>
    </cfRule>
  </conditionalFormatting>
  <conditionalFormatting sqref="AB38">
    <cfRule type="expression" dxfId="180" priority="2">
      <formula>IF($B38="Total",1,0)</formula>
    </cfRule>
  </conditionalFormatting>
  <conditionalFormatting sqref="AD38">
    <cfRule type="expression" dxfId="179" priority="1">
      <formula>IF($B38="Total",1,0)</formula>
    </cfRule>
  </conditionalFormatting>
  <pageMargins left="0.7" right="0.7" top="0.75" bottom="0.75" header="0.3" footer="0.3"/>
  <pageSetup paperSize="9" scale="25" orientation="landscape" horizont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H111"/>
  <sheetViews>
    <sheetView showGridLines="0" showRowColHeaders="0" zoomScaleNormal="100" workbookViewId="0">
      <selection sqref="A1:AE1"/>
    </sheetView>
  </sheetViews>
  <sheetFormatPr defaultRowHeight="12.75" x14ac:dyDescent="0.2"/>
  <cols>
    <col min="1" max="1" width="10.28515625" style="58" customWidth="1"/>
    <col min="2" max="32" width="16.85546875" style="58" customWidth="1"/>
    <col min="33" max="16384" width="9.140625" style="58"/>
  </cols>
  <sheetData>
    <row r="1" spans="1:34" ht="21.75" customHeight="1" x14ac:dyDescent="0.2">
      <c r="A1" s="216" t="s">
        <v>1031</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row>
    <row r="2" spans="1:34" ht="30.75" customHeight="1" x14ac:dyDescent="0.2">
      <c r="A2" s="217" t="s">
        <v>1029</v>
      </c>
      <c r="B2" s="217"/>
      <c r="C2" s="217"/>
      <c r="D2" s="217"/>
      <c r="E2" s="217"/>
      <c r="F2" s="217"/>
      <c r="G2" s="217"/>
      <c r="H2" s="217"/>
      <c r="I2" s="217"/>
      <c r="J2" s="94"/>
      <c r="K2" s="94"/>
      <c r="L2" s="94"/>
      <c r="M2" s="94"/>
      <c r="N2" s="94"/>
      <c r="O2" s="94"/>
      <c r="P2" s="8"/>
      <c r="Q2" s="52"/>
      <c r="R2" s="8"/>
      <c r="S2" s="52"/>
      <c r="T2" s="8"/>
      <c r="U2" s="52"/>
      <c r="V2" s="8"/>
      <c r="W2" s="52"/>
      <c r="X2" s="8"/>
      <c r="Y2" s="52"/>
      <c r="Z2" s="8"/>
      <c r="AA2" s="52"/>
      <c r="AB2" s="8"/>
      <c r="AC2" s="52"/>
      <c r="AD2" s="8"/>
      <c r="AE2" s="52"/>
    </row>
    <row r="3" spans="1:34" ht="32.25" customHeight="1" x14ac:dyDescent="0.2">
      <c r="A3" s="217" t="s">
        <v>1032</v>
      </c>
      <c r="B3" s="217"/>
      <c r="C3" s="217"/>
      <c r="D3" s="217"/>
      <c r="E3" s="217"/>
      <c r="F3" s="217"/>
      <c r="G3" s="217"/>
      <c r="H3" s="217"/>
      <c r="I3" s="217"/>
      <c r="J3" s="156"/>
      <c r="K3" s="156"/>
      <c r="L3" s="156"/>
      <c r="M3" s="156"/>
      <c r="N3" s="156"/>
      <c r="O3" s="156"/>
      <c r="P3" s="156"/>
      <c r="Q3" s="156"/>
      <c r="R3" s="156"/>
      <c r="S3" s="156"/>
      <c r="T3" s="156"/>
      <c r="U3" s="156"/>
      <c r="V3" s="156"/>
      <c r="W3" s="156"/>
      <c r="X3" s="156"/>
      <c r="Y3" s="52"/>
      <c r="Z3" s="8"/>
      <c r="AA3" s="52"/>
      <c r="AB3" s="8"/>
      <c r="AC3" s="52"/>
      <c r="AD3" s="8"/>
      <c r="AE3" s="52"/>
    </row>
    <row r="4" spans="1:34" ht="42.75" customHeight="1" x14ac:dyDescent="0.2">
      <c r="A4" s="217" t="s">
        <v>1030</v>
      </c>
      <c r="B4" s="217"/>
      <c r="C4" s="217"/>
      <c r="D4" s="217"/>
      <c r="E4" s="217"/>
      <c r="F4" s="217"/>
      <c r="G4" s="217"/>
      <c r="H4" s="217"/>
      <c r="I4" s="217"/>
      <c r="J4" s="156"/>
      <c r="K4" s="156"/>
      <c r="L4" s="156"/>
      <c r="M4" s="156"/>
      <c r="N4" s="156"/>
      <c r="O4" s="156"/>
      <c r="P4" s="156"/>
      <c r="Q4" s="156"/>
      <c r="R4" s="156"/>
      <c r="S4" s="156"/>
      <c r="T4" s="156"/>
      <c r="U4" s="156"/>
      <c r="V4" s="156"/>
      <c r="W4" s="156"/>
      <c r="X4" s="156"/>
      <c r="Y4" s="46"/>
      <c r="Z4" s="8"/>
      <c r="AA4" s="52"/>
      <c r="AB4" s="8"/>
      <c r="AC4" s="52"/>
      <c r="AD4" s="8"/>
      <c r="AE4" s="52"/>
    </row>
    <row r="5" spans="1:34" ht="25.5" x14ac:dyDescent="0.2">
      <c r="A5" s="77" t="s">
        <v>98</v>
      </c>
      <c r="B5" s="77" t="s">
        <v>99</v>
      </c>
      <c r="C5" s="77" t="s">
        <v>599</v>
      </c>
      <c r="D5" s="77" t="s">
        <v>600</v>
      </c>
      <c r="E5" s="77" t="s">
        <v>601</v>
      </c>
      <c r="F5" s="77" t="s">
        <v>602</v>
      </c>
      <c r="G5" s="203" t="s">
        <v>603</v>
      </c>
      <c r="H5" s="77" t="s">
        <v>604</v>
      </c>
      <c r="I5" s="77" t="s">
        <v>605</v>
      </c>
      <c r="J5" s="78" t="s">
        <v>606</v>
      </c>
      <c r="K5" s="203" t="s">
        <v>607</v>
      </c>
      <c r="L5" s="77" t="s">
        <v>608</v>
      </c>
      <c r="M5" s="77" t="s">
        <v>609</v>
      </c>
      <c r="N5" s="77" t="s">
        <v>610</v>
      </c>
      <c r="O5" s="77" t="s">
        <v>611</v>
      </c>
      <c r="P5" s="77" t="s">
        <v>612</v>
      </c>
      <c r="Q5" s="77" t="s">
        <v>613</v>
      </c>
      <c r="R5" s="77" t="s">
        <v>614</v>
      </c>
      <c r="S5" s="77" t="s">
        <v>615</v>
      </c>
      <c r="T5" s="77" t="s">
        <v>616</v>
      </c>
      <c r="U5" s="77" t="s">
        <v>617</v>
      </c>
      <c r="V5" s="77" t="s">
        <v>618</v>
      </c>
      <c r="W5" s="203" t="s">
        <v>619</v>
      </c>
      <c r="X5" s="77" t="s">
        <v>620</v>
      </c>
      <c r="Y5" s="77" t="s">
        <v>621</v>
      </c>
      <c r="Z5" s="77" t="s">
        <v>622</v>
      </c>
      <c r="AA5" s="203" t="s">
        <v>623</v>
      </c>
      <c r="AB5" s="77" t="s">
        <v>624</v>
      </c>
      <c r="AC5" s="77" t="s">
        <v>7</v>
      </c>
      <c r="AD5" s="77" t="s">
        <v>8</v>
      </c>
      <c r="AE5" s="77" t="s">
        <v>9</v>
      </c>
      <c r="AF5" s="78" t="s">
        <v>10</v>
      </c>
    </row>
    <row r="6" spans="1:34" x14ac:dyDescent="0.2">
      <c r="A6" s="3" t="s">
        <v>108</v>
      </c>
      <c r="B6" s="140" t="s">
        <v>109</v>
      </c>
      <c r="C6" s="117">
        <v>8</v>
      </c>
      <c r="D6" s="149" t="s">
        <v>427</v>
      </c>
      <c r="E6" s="198"/>
      <c r="F6" s="188"/>
      <c r="G6" s="117">
        <v>16</v>
      </c>
      <c r="H6" s="118" t="s">
        <v>236</v>
      </c>
      <c r="I6" s="117">
        <v>17</v>
      </c>
      <c r="J6" s="149" t="s">
        <v>130</v>
      </c>
      <c r="K6" s="117">
        <v>21</v>
      </c>
      <c r="L6" s="149" t="s">
        <v>530</v>
      </c>
      <c r="M6" s="117">
        <v>31</v>
      </c>
      <c r="N6" s="118" t="s">
        <v>322</v>
      </c>
      <c r="O6" s="117">
        <v>4</v>
      </c>
      <c r="P6" s="149" t="s">
        <v>395</v>
      </c>
      <c r="Q6" s="198"/>
      <c r="R6" s="188"/>
      <c r="S6" s="117">
        <v>74</v>
      </c>
      <c r="T6" s="118" t="s">
        <v>428</v>
      </c>
      <c r="U6" s="117">
        <v>21</v>
      </c>
      <c r="V6" s="118" t="s">
        <v>530</v>
      </c>
      <c r="W6" s="117">
        <v>132</v>
      </c>
      <c r="X6" s="118" t="s">
        <v>121</v>
      </c>
      <c r="Y6" s="117">
        <v>14</v>
      </c>
      <c r="Z6" s="118" t="s">
        <v>30</v>
      </c>
      <c r="AA6" s="117">
        <v>13</v>
      </c>
      <c r="AB6" s="118" t="s">
        <v>175</v>
      </c>
      <c r="AC6" s="117">
        <v>0</v>
      </c>
      <c r="AD6" s="118" t="s">
        <v>14</v>
      </c>
      <c r="AE6" s="138">
        <v>354</v>
      </c>
      <c r="AF6" s="148" t="s">
        <v>97</v>
      </c>
    </row>
    <row r="7" spans="1:34" x14ac:dyDescent="0.2">
      <c r="A7" s="3" t="s">
        <v>108</v>
      </c>
      <c r="B7" s="140" t="s">
        <v>115</v>
      </c>
      <c r="C7" s="117">
        <v>3</v>
      </c>
      <c r="D7" s="149" t="s">
        <v>391</v>
      </c>
      <c r="E7" s="198"/>
      <c r="F7" s="188"/>
      <c r="G7" s="117">
        <v>31</v>
      </c>
      <c r="H7" s="118" t="s">
        <v>79</v>
      </c>
      <c r="I7" s="117">
        <v>21</v>
      </c>
      <c r="J7" s="149" t="s">
        <v>353</v>
      </c>
      <c r="K7" s="198"/>
      <c r="L7" s="188"/>
      <c r="M7" s="117">
        <v>17</v>
      </c>
      <c r="N7" s="118" t="s">
        <v>141</v>
      </c>
      <c r="O7" s="117">
        <v>0</v>
      </c>
      <c r="P7" s="149" t="s">
        <v>14</v>
      </c>
      <c r="Q7" s="198"/>
      <c r="R7" s="188"/>
      <c r="S7" s="117">
        <v>41</v>
      </c>
      <c r="T7" s="118" t="s">
        <v>381</v>
      </c>
      <c r="U7" s="117">
        <v>4</v>
      </c>
      <c r="V7" s="118" t="s">
        <v>336</v>
      </c>
      <c r="W7" s="117">
        <v>172</v>
      </c>
      <c r="X7" s="118" t="s">
        <v>721</v>
      </c>
      <c r="Y7" s="117">
        <v>9</v>
      </c>
      <c r="Z7" s="118" t="s">
        <v>38</v>
      </c>
      <c r="AA7" s="117">
        <v>13</v>
      </c>
      <c r="AB7" s="118" t="s">
        <v>447</v>
      </c>
      <c r="AC7" s="117">
        <v>0</v>
      </c>
      <c r="AD7" s="118" t="s">
        <v>14</v>
      </c>
      <c r="AE7" s="138">
        <v>315</v>
      </c>
      <c r="AF7" s="148" t="s">
        <v>38</v>
      </c>
    </row>
    <row r="8" spans="1:34" x14ac:dyDescent="0.2">
      <c r="A8" s="3" t="s">
        <v>108</v>
      </c>
      <c r="B8" s="140" t="s">
        <v>120</v>
      </c>
      <c r="C8" s="117">
        <v>4</v>
      </c>
      <c r="D8" s="149" t="s">
        <v>509</v>
      </c>
      <c r="E8" s="198"/>
      <c r="F8" s="188"/>
      <c r="G8" s="117">
        <v>28</v>
      </c>
      <c r="H8" s="118" t="s">
        <v>461</v>
      </c>
      <c r="I8" s="117">
        <v>34</v>
      </c>
      <c r="J8" s="149" t="s">
        <v>363</v>
      </c>
      <c r="K8" s="117">
        <v>6</v>
      </c>
      <c r="L8" s="149" t="s">
        <v>293</v>
      </c>
      <c r="M8" s="117">
        <v>43</v>
      </c>
      <c r="N8" s="118" t="s">
        <v>140</v>
      </c>
      <c r="O8" s="117">
        <v>0</v>
      </c>
      <c r="P8" s="149" t="s">
        <v>14</v>
      </c>
      <c r="Q8" s="198"/>
      <c r="R8" s="188"/>
      <c r="S8" s="117">
        <v>66</v>
      </c>
      <c r="T8" s="118" t="s">
        <v>305</v>
      </c>
      <c r="U8" s="117">
        <v>6</v>
      </c>
      <c r="V8" s="118" t="s">
        <v>293</v>
      </c>
      <c r="W8" s="117">
        <v>218</v>
      </c>
      <c r="X8" s="118" t="s">
        <v>209</v>
      </c>
      <c r="Y8" s="117">
        <v>6</v>
      </c>
      <c r="Z8" s="118" t="s">
        <v>293</v>
      </c>
      <c r="AA8" s="117">
        <v>13</v>
      </c>
      <c r="AB8" s="118" t="s">
        <v>359</v>
      </c>
      <c r="AC8" s="117">
        <v>0</v>
      </c>
      <c r="AD8" s="118" t="s">
        <v>14</v>
      </c>
      <c r="AE8" s="138">
        <v>427</v>
      </c>
      <c r="AF8" s="148" t="s">
        <v>30</v>
      </c>
    </row>
    <row r="9" spans="1:34" x14ac:dyDescent="0.2">
      <c r="A9" s="3" t="s">
        <v>108</v>
      </c>
      <c r="B9" s="140" t="s">
        <v>125</v>
      </c>
      <c r="C9" s="117">
        <v>5</v>
      </c>
      <c r="D9" s="149" t="s">
        <v>391</v>
      </c>
      <c r="E9" s="117">
        <v>13</v>
      </c>
      <c r="F9" s="118" t="s">
        <v>241</v>
      </c>
      <c r="G9" s="117">
        <v>39</v>
      </c>
      <c r="H9" s="118" t="s">
        <v>504</v>
      </c>
      <c r="I9" s="117">
        <v>22</v>
      </c>
      <c r="J9" s="149" t="s">
        <v>89</v>
      </c>
      <c r="K9" s="117">
        <v>71</v>
      </c>
      <c r="L9" s="149" t="s">
        <v>597</v>
      </c>
      <c r="M9" s="117">
        <v>27</v>
      </c>
      <c r="N9" s="118" t="s">
        <v>87</v>
      </c>
      <c r="O9" s="198"/>
      <c r="P9" s="188"/>
      <c r="Q9" s="198"/>
      <c r="R9" s="188"/>
      <c r="S9" s="117">
        <v>100</v>
      </c>
      <c r="T9" s="118" t="s">
        <v>223</v>
      </c>
      <c r="U9" s="117">
        <v>11</v>
      </c>
      <c r="V9" s="118" t="s">
        <v>50</v>
      </c>
      <c r="W9" s="117">
        <v>183</v>
      </c>
      <c r="X9" s="118" t="s">
        <v>369</v>
      </c>
      <c r="Y9" s="117">
        <v>6</v>
      </c>
      <c r="Z9" s="118" t="s">
        <v>439</v>
      </c>
      <c r="AA9" s="117">
        <v>29</v>
      </c>
      <c r="AB9" s="118" t="s">
        <v>633</v>
      </c>
      <c r="AC9" s="117">
        <v>0</v>
      </c>
      <c r="AD9" s="118" t="s">
        <v>14</v>
      </c>
      <c r="AE9" s="138">
        <v>508</v>
      </c>
      <c r="AF9" s="148" t="s">
        <v>300</v>
      </c>
    </row>
    <row r="10" spans="1:34" x14ac:dyDescent="0.2">
      <c r="A10" s="3" t="s">
        <v>108</v>
      </c>
      <c r="B10" s="140" t="s">
        <v>131</v>
      </c>
      <c r="C10" s="117">
        <v>0</v>
      </c>
      <c r="D10" s="149" t="s">
        <v>14</v>
      </c>
      <c r="E10" s="198"/>
      <c r="F10" s="188"/>
      <c r="G10" s="117">
        <v>98</v>
      </c>
      <c r="H10" s="118" t="s">
        <v>921</v>
      </c>
      <c r="I10" s="117">
        <v>3</v>
      </c>
      <c r="J10" s="149" t="s">
        <v>219</v>
      </c>
      <c r="K10" s="117">
        <v>0</v>
      </c>
      <c r="L10" s="149" t="s">
        <v>14</v>
      </c>
      <c r="M10" s="117">
        <v>6</v>
      </c>
      <c r="N10" s="118" t="s">
        <v>135</v>
      </c>
      <c r="O10" s="117">
        <v>0</v>
      </c>
      <c r="P10" s="149" t="s">
        <v>14</v>
      </c>
      <c r="Q10" s="117">
        <v>0</v>
      </c>
      <c r="R10" s="149" t="s">
        <v>14</v>
      </c>
      <c r="S10" s="117">
        <v>3</v>
      </c>
      <c r="T10" s="118" t="s">
        <v>219</v>
      </c>
      <c r="U10" s="117">
        <v>0</v>
      </c>
      <c r="V10" s="118" t="s">
        <v>14</v>
      </c>
      <c r="W10" s="117">
        <v>46</v>
      </c>
      <c r="X10" s="118" t="s">
        <v>411</v>
      </c>
      <c r="Y10" s="117">
        <v>0</v>
      </c>
      <c r="Z10" s="118" t="s">
        <v>14</v>
      </c>
      <c r="AA10" s="185"/>
      <c r="AB10" s="186"/>
      <c r="AC10" s="117">
        <v>0</v>
      </c>
      <c r="AD10" s="118" t="s">
        <v>14</v>
      </c>
      <c r="AE10" s="138">
        <v>158</v>
      </c>
      <c r="AF10" s="148" t="s">
        <v>157</v>
      </c>
    </row>
    <row r="11" spans="1:34" x14ac:dyDescent="0.2">
      <c r="A11" s="3" t="s">
        <v>108</v>
      </c>
      <c r="B11" s="140" t="s">
        <v>136</v>
      </c>
      <c r="C11" s="117">
        <v>0</v>
      </c>
      <c r="D11" s="149" t="s">
        <v>14</v>
      </c>
      <c r="E11" s="117">
        <v>3</v>
      </c>
      <c r="F11" s="118" t="s">
        <v>632</v>
      </c>
      <c r="G11" s="117">
        <v>103</v>
      </c>
      <c r="H11" s="118" t="s">
        <v>490</v>
      </c>
      <c r="I11" s="117">
        <v>20</v>
      </c>
      <c r="J11" s="149" t="s">
        <v>175</v>
      </c>
      <c r="K11" s="117">
        <v>5</v>
      </c>
      <c r="L11" s="149" t="s">
        <v>509</v>
      </c>
      <c r="M11" s="117">
        <v>56</v>
      </c>
      <c r="N11" s="118" t="s">
        <v>255</v>
      </c>
      <c r="O11" s="117">
        <v>0</v>
      </c>
      <c r="P11" s="149" t="s">
        <v>14</v>
      </c>
      <c r="Q11" s="117">
        <v>4</v>
      </c>
      <c r="R11" s="149" t="s">
        <v>543</v>
      </c>
      <c r="S11" s="117">
        <v>57</v>
      </c>
      <c r="T11" s="118" t="s">
        <v>299</v>
      </c>
      <c r="U11" s="188"/>
      <c r="V11" s="188"/>
      <c r="W11" s="117">
        <v>264</v>
      </c>
      <c r="X11" s="118" t="s">
        <v>566</v>
      </c>
      <c r="Y11" s="117">
        <v>9</v>
      </c>
      <c r="Z11" s="118" t="s">
        <v>457</v>
      </c>
      <c r="AA11" s="117">
        <v>23</v>
      </c>
      <c r="AB11" s="118" t="s">
        <v>327</v>
      </c>
      <c r="AC11" s="117">
        <v>0</v>
      </c>
      <c r="AD11" s="118" t="s">
        <v>14</v>
      </c>
      <c r="AE11" s="138">
        <v>545</v>
      </c>
      <c r="AF11" s="148" t="s">
        <v>26</v>
      </c>
    </row>
    <row r="12" spans="1:34" x14ac:dyDescent="0.2">
      <c r="A12" s="3" t="s">
        <v>108</v>
      </c>
      <c r="B12" s="140" t="s">
        <v>143</v>
      </c>
      <c r="C12" s="117">
        <v>12</v>
      </c>
      <c r="D12" s="149" t="s">
        <v>327</v>
      </c>
      <c r="E12" s="185"/>
      <c r="F12" s="186"/>
      <c r="G12" s="117">
        <v>4</v>
      </c>
      <c r="H12" s="118" t="s">
        <v>293</v>
      </c>
      <c r="I12" s="117">
        <v>15</v>
      </c>
      <c r="J12" s="149" t="s">
        <v>87</v>
      </c>
      <c r="K12" s="117">
        <v>25</v>
      </c>
      <c r="L12" s="149" t="s">
        <v>322</v>
      </c>
      <c r="M12" s="117">
        <v>17</v>
      </c>
      <c r="N12" s="118" t="s">
        <v>317</v>
      </c>
      <c r="O12" s="117">
        <v>0</v>
      </c>
      <c r="P12" s="149" t="s">
        <v>14</v>
      </c>
      <c r="Q12" s="198"/>
      <c r="R12" s="188"/>
      <c r="S12" s="117">
        <v>60</v>
      </c>
      <c r="T12" s="118" t="s">
        <v>311</v>
      </c>
      <c r="U12" s="117">
        <v>5</v>
      </c>
      <c r="V12" s="118" t="s">
        <v>462</v>
      </c>
      <c r="W12" s="117">
        <v>116</v>
      </c>
      <c r="X12" s="118" t="s">
        <v>76</v>
      </c>
      <c r="Y12" s="117">
        <v>8</v>
      </c>
      <c r="Z12" s="118" t="s">
        <v>42</v>
      </c>
      <c r="AA12" s="117">
        <v>18</v>
      </c>
      <c r="AB12" s="118" t="s">
        <v>382</v>
      </c>
      <c r="AC12" s="117">
        <v>2</v>
      </c>
      <c r="AD12" s="118" t="s">
        <v>543</v>
      </c>
      <c r="AE12" s="138">
        <v>283</v>
      </c>
      <c r="AF12" s="148" t="s">
        <v>241</v>
      </c>
    </row>
    <row r="13" spans="1:34" x14ac:dyDescent="0.2">
      <c r="A13" s="3" t="s">
        <v>108</v>
      </c>
      <c r="B13" s="140" t="s">
        <v>147</v>
      </c>
      <c r="C13" s="198"/>
      <c r="D13" s="188"/>
      <c r="E13" s="198"/>
      <c r="F13" s="188"/>
      <c r="G13" s="117">
        <v>39</v>
      </c>
      <c r="H13" s="118" t="s">
        <v>401</v>
      </c>
      <c r="I13" s="117">
        <v>15</v>
      </c>
      <c r="J13" s="149" t="s">
        <v>270</v>
      </c>
      <c r="K13" s="117">
        <v>11</v>
      </c>
      <c r="L13" s="149" t="s">
        <v>447</v>
      </c>
      <c r="M13" s="117">
        <v>33</v>
      </c>
      <c r="N13" s="118" t="s">
        <v>508</v>
      </c>
      <c r="O13" s="198"/>
      <c r="P13" s="188"/>
      <c r="Q13" s="198"/>
      <c r="R13" s="188"/>
      <c r="S13" s="117">
        <v>47</v>
      </c>
      <c r="T13" s="118" t="s">
        <v>430</v>
      </c>
      <c r="U13" s="188"/>
      <c r="V13" s="188"/>
      <c r="W13" s="117">
        <v>98</v>
      </c>
      <c r="X13" s="118" t="s">
        <v>511</v>
      </c>
      <c r="Y13" s="117">
        <v>10</v>
      </c>
      <c r="Z13" s="118" t="s">
        <v>175</v>
      </c>
      <c r="AA13" s="117">
        <v>6</v>
      </c>
      <c r="AB13" s="118" t="s">
        <v>50</v>
      </c>
      <c r="AC13" s="117">
        <v>0</v>
      </c>
      <c r="AD13" s="118" t="s">
        <v>14</v>
      </c>
      <c r="AE13" s="138">
        <v>268</v>
      </c>
      <c r="AF13" s="148" t="s">
        <v>55</v>
      </c>
    </row>
    <row r="14" spans="1:34" x14ac:dyDescent="0.2">
      <c r="A14" s="3" t="s">
        <v>108</v>
      </c>
      <c r="B14" s="140" t="s">
        <v>152</v>
      </c>
      <c r="C14" s="198"/>
      <c r="D14" s="188"/>
      <c r="E14" s="117">
        <v>0</v>
      </c>
      <c r="F14" s="118" t="s">
        <v>14</v>
      </c>
      <c r="G14" s="117">
        <v>52</v>
      </c>
      <c r="H14" s="118" t="s">
        <v>922</v>
      </c>
      <c r="I14" s="117">
        <v>0</v>
      </c>
      <c r="J14" s="149" t="s">
        <v>14</v>
      </c>
      <c r="K14" s="117">
        <v>0</v>
      </c>
      <c r="L14" s="149" t="s">
        <v>14</v>
      </c>
      <c r="M14" s="198"/>
      <c r="N14" s="188"/>
      <c r="O14" s="117">
        <v>0</v>
      </c>
      <c r="P14" s="149" t="s">
        <v>14</v>
      </c>
      <c r="Q14" s="117">
        <v>0</v>
      </c>
      <c r="R14" s="149" t="s">
        <v>14</v>
      </c>
      <c r="S14" s="198"/>
      <c r="T14" s="188"/>
      <c r="U14" s="117">
        <v>0</v>
      </c>
      <c r="V14" s="118" t="s">
        <v>14</v>
      </c>
      <c r="W14" s="117">
        <v>11</v>
      </c>
      <c r="X14" s="118" t="s">
        <v>474</v>
      </c>
      <c r="Y14" s="117">
        <v>0</v>
      </c>
      <c r="Z14" s="118" t="s">
        <v>14</v>
      </c>
      <c r="AA14" s="198"/>
      <c r="AB14" s="188"/>
      <c r="AC14" s="117">
        <v>0</v>
      </c>
      <c r="AD14" s="118" t="s">
        <v>14</v>
      </c>
      <c r="AE14" s="138">
        <v>69</v>
      </c>
      <c r="AF14" s="148" t="s">
        <v>632</v>
      </c>
    </row>
    <row r="15" spans="1:34" x14ac:dyDescent="0.2">
      <c r="A15" s="3" t="s">
        <v>108</v>
      </c>
      <c r="B15" s="140" t="s">
        <v>158</v>
      </c>
      <c r="C15" s="117">
        <v>5</v>
      </c>
      <c r="D15" s="149" t="s">
        <v>336</v>
      </c>
      <c r="E15" s="117">
        <v>9</v>
      </c>
      <c r="F15" s="118" t="s">
        <v>427</v>
      </c>
      <c r="G15" s="117">
        <v>11</v>
      </c>
      <c r="H15" s="118" t="s">
        <v>42</v>
      </c>
      <c r="I15" s="117">
        <v>21</v>
      </c>
      <c r="J15" s="149" t="s">
        <v>87</v>
      </c>
      <c r="K15" s="117">
        <v>12</v>
      </c>
      <c r="L15" s="149" t="s">
        <v>114</v>
      </c>
      <c r="M15" s="117">
        <v>31</v>
      </c>
      <c r="N15" s="118" t="s">
        <v>80</v>
      </c>
      <c r="O15" s="117">
        <v>0</v>
      </c>
      <c r="P15" s="149" t="s">
        <v>14</v>
      </c>
      <c r="Q15" s="198"/>
      <c r="R15" s="188"/>
      <c r="S15" s="117">
        <v>96</v>
      </c>
      <c r="T15" s="118" t="s">
        <v>291</v>
      </c>
      <c r="U15" s="117">
        <v>3</v>
      </c>
      <c r="V15" s="118" t="s">
        <v>554</v>
      </c>
      <c r="W15" s="117">
        <v>173</v>
      </c>
      <c r="X15" s="118" t="s">
        <v>41</v>
      </c>
      <c r="Y15" s="117">
        <v>14</v>
      </c>
      <c r="Z15" s="118" t="s">
        <v>92</v>
      </c>
      <c r="AA15" s="117">
        <v>17</v>
      </c>
      <c r="AB15" s="118" t="s">
        <v>89</v>
      </c>
      <c r="AC15" s="117">
        <v>0</v>
      </c>
      <c r="AD15" s="118" t="s">
        <v>14</v>
      </c>
      <c r="AE15" s="138">
        <v>393</v>
      </c>
      <c r="AF15" s="148" t="s">
        <v>175</v>
      </c>
    </row>
    <row r="16" spans="1:34" x14ac:dyDescent="0.2">
      <c r="A16" s="3" t="s">
        <v>108</v>
      </c>
      <c r="B16" s="140" t="s">
        <v>162</v>
      </c>
      <c r="C16" s="117">
        <v>0</v>
      </c>
      <c r="D16" s="149" t="s">
        <v>14</v>
      </c>
      <c r="E16" s="117">
        <v>0</v>
      </c>
      <c r="F16" s="118" t="s">
        <v>14</v>
      </c>
      <c r="G16" s="117">
        <v>16</v>
      </c>
      <c r="H16" s="118" t="s">
        <v>450</v>
      </c>
      <c r="I16" s="117">
        <v>7</v>
      </c>
      <c r="J16" s="149" t="s">
        <v>42</v>
      </c>
      <c r="K16" s="198"/>
      <c r="L16" s="188"/>
      <c r="M16" s="117">
        <v>21</v>
      </c>
      <c r="N16" s="118" t="s">
        <v>596</v>
      </c>
      <c r="O16" s="117">
        <v>0</v>
      </c>
      <c r="P16" s="149" t="s">
        <v>14</v>
      </c>
      <c r="Q16" s="198"/>
      <c r="R16" s="188"/>
      <c r="S16" s="117">
        <v>39</v>
      </c>
      <c r="T16" s="118" t="s">
        <v>389</v>
      </c>
      <c r="U16" s="117">
        <v>0</v>
      </c>
      <c r="V16" s="118" t="s">
        <v>14</v>
      </c>
      <c r="W16" s="117">
        <v>151</v>
      </c>
      <c r="X16" s="118" t="s">
        <v>835</v>
      </c>
      <c r="Y16" s="117">
        <v>4</v>
      </c>
      <c r="Z16" s="118" t="s">
        <v>207</v>
      </c>
      <c r="AA16" s="117">
        <v>8</v>
      </c>
      <c r="AB16" s="118" t="s">
        <v>65</v>
      </c>
      <c r="AC16" s="117">
        <v>0</v>
      </c>
      <c r="AD16" s="118" t="s">
        <v>14</v>
      </c>
      <c r="AE16" s="138">
        <v>248</v>
      </c>
      <c r="AF16" s="148" t="s">
        <v>427</v>
      </c>
      <c r="AH16" s="202"/>
    </row>
    <row r="17" spans="1:32" x14ac:dyDescent="0.2">
      <c r="A17" s="3" t="s">
        <v>108</v>
      </c>
      <c r="B17" s="140" t="s">
        <v>166</v>
      </c>
      <c r="C17" s="117">
        <v>8</v>
      </c>
      <c r="D17" s="149" t="s">
        <v>219</v>
      </c>
      <c r="E17" s="198"/>
      <c r="F17" s="188"/>
      <c r="G17" s="117">
        <v>19</v>
      </c>
      <c r="H17" s="118" t="s">
        <v>193</v>
      </c>
      <c r="I17" s="117">
        <v>24</v>
      </c>
      <c r="J17" s="149" t="s">
        <v>414</v>
      </c>
      <c r="K17" s="117">
        <v>7</v>
      </c>
      <c r="L17" s="149" t="s">
        <v>457</v>
      </c>
      <c r="M17" s="117">
        <v>33</v>
      </c>
      <c r="N17" s="118" t="s">
        <v>363</v>
      </c>
      <c r="O17" s="117">
        <v>0</v>
      </c>
      <c r="P17" s="149" t="s">
        <v>14</v>
      </c>
      <c r="Q17" s="198"/>
      <c r="R17" s="188"/>
      <c r="S17" s="117">
        <v>78</v>
      </c>
      <c r="T17" s="118" t="s">
        <v>490</v>
      </c>
      <c r="U17" s="117">
        <v>10</v>
      </c>
      <c r="V17" s="118" t="s">
        <v>46</v>
      </c>
      <c r="W17" s="117">
        <v>193</v>
      </c>
      <c r="X17" s="118" t="s">
        <v>537</v>
      </c>
      <c r="Y17" s="117">
        <v>17</v>
      </c>
      <c r="Z17" s="118" t="s">
        <v>447</v>
      </c>
      <c r="AA17" s="117">
        <v>20</v>
      </c>
      <c r="AB17" s="118" t="s">
        <v>130</v>
      </c>
      <c r="AC17" s="117">
        <v>0</v>
      </c>
      <c r="AD17" s="118" t="s">
        <v>14</v>
      </c>
      <c r="AE17" s="138">
        <v>413</v>
      </c>
      <c r="AF17" s="148" t="s">
        <v>422</v>
      </c>
    </row>
    <row r="18" spans="1:32" x14ac:dyDescent="0.2">
      <c r="A18" s="3" t="s">
        <v>108</v>
      </c>
      <c r="B18" s="140" t="s">
        <v>170</v>
      </c>
      <c r="C18" s="117">
        <v>7</v>
      </c>
      <c r="D18" s="149" t="s">
        <v>219</v>
      </c>
      <c r="E18" s="198"/>
      <c r="F18" s="188"/>
      <c r="G18" s="117">
        <v>21</v>
      </c>
      <c r="H18" s="118" t="s">
        <v>270</v>
      </c>
      <c r="I18" s="117">
        <v>12</v>
      </c>
      <c r="J18" s="149" t="s">
        <v>65</v>
      </c>
      <c r="K18" s="117">
        <v>17</v>
      </c>
      <c r="L18" s="149" t="s">
        <v>236</v>
      </c>
      <c r="M18" s="117">
        <v>26</v>
      </c>
      <c r="N18" s="118" t="s">
        <v>418</v>
      </c>
      <c r="O18" s="117">
        <v>0</v>
      </c>
      <c r="P18" s="149" t="s">
        <v>14</v>
      </c>
      <c r="Q18" s="198"/>
      <c r="R18" s="188"/>
      <c r="S18" s="117">
        <v>85</v>
      </c>
      <c r="T18" s="118" t="s">
        <v>316</v>
      </c>
      <c r="U18" s="117">
        <v>9</v>
      </c>
      <c r="V18" s="118" t="s">
        <v>46</v>
      </c>
      <c r="W18" s="117">
        <v>161</v>
      </c>
      <c r="X18" s="118" t="s">
        <v>579</v>
      </c>
      <c r="Y18" s="117">
        <v>17</v>
      </c>
      <c r="Z18" s="118" t="s">
        <v>236</v>
      </c>
      <c r="AA18" s="117">
        <v>20</v>
      </c>
      <c r="AB18" s="118" t="s">
        <v>87</v>
      </c>
      <c r="AC18" s="117">
        <v>0</v>
      </c>
      <c r="AD18" s="118" t="s">
        <v>14</v>
      </c>
      <c r="AE18" s="138">
        <v>378</v>
      </c>
      <c r="AF18" s="148" t="s">
        <v>34</v>
      </c>
    </row>
    <row r="19" spans="1:32" x14ac:dyDescent="0.2">
      <c r="A19" s="3" t="s">
        <v>108</v>
      </c>
      <c r="B19" s="140" t="s">
        <v>176</v>
      </c>
      <c r="C19" s="117">
        <v>0</v>
      </c>
      <c r="D19" s="149" t="s">
        <v>14</v>
      </c>
      <c r="E19" s="117">
        <v>0</v>
      </c>
      <c r="F19" s="118" t="s">
        <v>14</v>
      </c>
      <c r="G19" s="117">
        <v>222</v>
      </c>
      <c r="H19" s="118" t="s">
        <v>764</v>
      </c>
      <c r="I19" s="198"/>
      <c r="J19" s="188"/>
      <c r="K19" s="117">
        <v>7</v>
      </c>
      <c r="L19" s="149" t="s">
        <v>241</v>
      </c>
      <c r="M19" s="198"/>
      <c r="N19" s="188"/>
      <c r="O19" s="117">
        <v>0</v>
      </c>
      <c r="P19" s="149" t="s">
        <v>14</v>
      </c>
      <c r="Q19" s="198"/>
      <c r="R19" s="188"/>
      <c r="S19" s="117">
        <v>3</v>
      </c>
      <c r="T19" s="118" t="s">
        <v>395</v>
      </c>
      <c r="U19" s="117">
        <v>0</v>
      </c>
      <c r="V19" s="118" t="s">
        <v>14</v>
      </c>
      <c r="W19" s="117">
        <v>35</v>
      </c>
      <c r="X19" s="118" t="s">
        <v>315</v>
      </c>
      <c r="Y19" s="117">
        <v>0</v>
      </c>
      <c r="Z19" s="118" t="s">
        <v>14</v>
      </c>
      <c r="AA19" s="117">
        <v>3</v>
      </c>
      <c r="AB19" s="118" t="s">
        <v>395</v>
      </c>
      <c r="AC19" s="117">
        <v>0</v>
      </c>
      <c r="AD19" s="118" t="s">
        <v>14</v>
      </c>
      <c r="AE19" s="138">
        <v>274</v>
      </c>
      <c r="AF19" s="148" t="s">
        <v>241</v>
      </c>
    </row>
    <row r="20" spans="1:32" x14ac:dyDescent="0.2">
      <c r="A20" s="3" t="s">
        <v>108</v>
      </c>
      <c r="B20" s="140" t="s">
        <v>180</v>
      </c>
      <c r="C20" s="117">
        <v>0</v>
      </c>
      <c r="D20" s="149" t="s">
        <v>14</v>
      </c>
      <c r="E20" s="117">
        <v>10</v>
      </c>
      <c r="F20" s="118" t="s">
        <v>219</v>
      </c>
      <c r="G20" s="117">
        <v>122</v>
      </c>
      <c r="H20" s="118" t="s">
        <v>419</v>
      </c>
      <c r="I20" s="117">
        <v>8</v>
      </c>
      <c r="J20" s="149" t="s">
        <v>207</v>
      </c>
      <c r="K20" s="117">
        <v>32</v>
      </c>
      <c r="L20" s="149" t="s">
        <v>22</v>
      </c>
      <c r="M20" s="117">
        <v>31</v>
      </c>
      <c r="N20" s="118" t="s">
        <v>317</v>
      </c>
      <c r="O20" s="117">
        <v>0</v>
      </c>
      <c r="P20" s="149" t="s">
        <v>14</v>
      </c>
      <c r="Q20" s="198"/>
      <c r="R20" s="188"/>
      <c r="S20" s="117">
        <v>65</v>
      </c>
      <c r="T20" s="118" t="s">
        <v>128</v>
      </c>
      <c r="U20" s="117">
        <v>8</v>
      </c>
      <c r="V20" s="118" t="s">
        <v>207</v>
      </c>
      <c r="W20" s="117">
        <v>211</v>
      </c>
      <c r="X20" s="118" t="s">
        <v>631</v>
      </c>
      <c r="Y20" s="117">
        <v>11</v>
      </c>
      <c r="Z20" s="118" t="s">
        <v>385</v>
      </c>
      <c r="AA20" s="117">
        <v>15</v>
      </c>
      <c r="AB20" s="118" t="s">
        <v>38</v>
      </c>
      <c r="AC20" s="117">
        <v>0</v>
      </c>
      <c r="AD20" s="118" t="s">
        <v>14</v>
      </c>
      <c r="AE20" s="138">
        <v>514</v>
      </c>
      <c r="AF20" s="148" t="s">
        <v>130</v>
      </c>
    </row>
    <row r="21" spans="1:32" x14ac:dyDescent="0.2">
      <c r="A21" s="3" t="s">
        <v>108</v>
      </c>
      <c r="B21" s="140" t="s">
        <v>185</v>
      </c>
      <c r="C21" s="117">
        <v>4</v>
      </c>
      <c r="D21" s="149" t="s">
        <v>509</v>
      </c>
      <c r="E21" s="198"/>
      <c r="F21" s="188"/>
      <c r="G21" s="117">
        <v>13</v>
      </c>
      <c r="H21" s="118" t="s">
        <v>42</v>
      </c>
      <c r="I21" s="117">
        <v>31</v>
      </c>
      <c r="J21" s="149" t="s">
        <v>211</v>
      </c>
      <c r="K21" s="117">
        <v>15</v>
      </c>
      <c r="L21" s="149" t="s">
        <v>97</v>
      </c>
      <c r="M21" s="117">
        <v>46</v>
      </c>
      <c r="N21" s="118" t="s">
        <v>140</v>
      </c>
      <c r="O21" s="117">
        <v>0</v>
      </c>
      <c r="P21" s="149" t="s">
        <v>14</v>
      </c>
      <c r="Q21" s="117">
        <v>0</v>
      </c>
      <c r="R21" s="149" t="s">
        <v>14</v>
      </c>
      <c r="S21" s="117">
        <v>68</v>
      </c>
      <c r="T21" s="118" t="s">
        <v>576</v>
      </c>
      <c r="U21" s="117">
        <v>5</v>
      </c>
      <c r="V21" s="118" t="s">
        <v>395</v>
      </c>
      <c r="W21" s="117">
        <v>242</v>
      </c>
      <c r="X21" s="118" t="s">
        <v>592</v>
      </c>
      <c r="Y21" s="117">
        <v>15</v>
      </c>
      <c r="Z21" s="118" t="s">
        <v>97</v>
      </c>
      <c r="AA21" s="117">
        <v>16</v>
      </c>
      <c r="AB21" s="118" t="s">
        <v>34</v>
      </c>
      <c r="AC21" s="117">
        <v>0</v>
      </c>
      <c r="AD21" s="118" t="s">
        <v>14</v>
      </c>
      <c r="AE21" s="138">
        <v>457</v>
      </c>
      <c r="AF21" s="148" t="s">
        <v>89</v>
      </c>
    </row>
    <row r="22" spans="1:32" x14ac:dyDescent="0.2">
      <c r="A22" s="3" t="s">
        <v>108</v>
      </c>
      <c r="B22" s="140" t="s">
        <v>190</v>
      </c>
      <c r="C22" s="117">
        <v>4</v>
      </c>
      <c r="D22" s="149" t="s">
        <v>554</v>
      </c>
      <c r="E22" s="117">
        <v>5</v>
      </c>
      <c r="F22" s="118" t="s">
        <v>391</v>
      </c>
      <c r="G22" s="117">
        <v>90</v>
      </c>
      <c r="H22" s="118" t="s">
        <v>124</v>
      </c>
      <c r="I22" s="117">
        <v>10</v>
      </c>
      <c r="J22" s="149" t="s">
        <v>232</v>
      </c>
      <c r="K22" s="117">
        <v>47</v>
      </c>
      <c r="L22" s="149" t="s">
        <v>179</v>
      </c>
      <c r="M22" s="117">
        <v>33</v>
      </c>
      <c r="N22" s="118" t="s">
        <v>353</v>
      </c>
      <c r="O22" s="117">
        <v>0</v>
      </c>
      <c r="P22" s="149" t="s">
        <v>14</v>
      </c>
      <c r="Q22" s="117">
        <v>0</v>
      </c>
      <c r="R22" s="149" t="s">
        <v>14</v>
      </c>
      <c r="S22" s="117">
        <v>82</v>
      </c>
      <c r="T22" s="118" t="s">
        <v>466</v>
      </c>
      <c r="U22" s="117">
        <v>8</v>
      </c>
      <c r="V22" s="118" t="s">
        <v>207</v>
      </c>
      <c r="W22" s="117">
        <v>190</v>
      </c>
      <c r="X22" s="118" t="s">
        <v>747</v>
      </c>
      <c r="Y22" s="117">
        <v>6</v>
      </c>
      <c r="Z22" s="118" t="s">
        <v>439</v>
      </c>
      <c r="AA22" s="117">
        <v>17</v>
      </c>
      <c r="AB22" s="118" t="s">
        <v>34</v>
      </c>
      <c r="AC22" s="117">
        <v>0</v>
      </c>
      <c r="AD22" s="118" t="s">
        <v>14</v>
      </c>
      <c r="AE22" s="138">
        <v>492</v>
      </c>
      <c r="AF22" s="148" t="s">
        <v>193</v>
      </c>
    </row>
    <row r="23" spans="1:32" x14ac:dyDescent="0.2">
      <c r="A23" s="3" t="s">
        <v>108</v>
      </c>
      <c r="B23" s="140" t="s">
        <v>194</v>
      </c>
      <c r="C23" s="198"/>
      <c r="D23" s="188"/>
      <c r="E23" s="117">
        <v>0</v>
      </c>
      <c r="F23" s="118" t="s">
        <v>14</v>
      </c>
      <c r="G23" s="117">
        <v>9</v>
      </c>
      <c r="H23" s="118" t="s">
        <v>135</v>
      </c>
      <c r="I23" s="117">
        <v>22</v>
      </c>
      <c r="J23" s="149" t="s">
        <v>598</v>
      </c>
      <c r="K23" s="117">
        <v>0</v>
      </c>
      <c r="L23" s="149" t="s">
        <v>14</v>
      </c>
      <c r="M23" s="117">
        <v>11</v>
      </c>
      <c r="N23" s="118" t="s">
        <v>193</v>
      </c>
      <c r="O23" s="117">
        <v>0</v>
      </c>
      <c r="P23" s="149" t="s">
        <v>14</v>
      </c>
      <c r="Q23" s="198"/>
      <c r="R23" s="188"/>
      <c r="S23" s="117">
        <v>27</v>
      </c>
      <c r="T23" s="118" t="s">
        <v>625</v>
      </c>
      <c r="U23" s="117">
        <v>0</v>
      </c>
      <c r="V23" s="118" t="s">
        <v>14</v>
      </c>
      <c r="W23" s="117">
        <v>146</v>
      </c>
      <c r="X23" s="118" t="s">
        <v>827</v>
      </c>
      <c r="Y23" s="117">
        <v>11</v>
      </c>
      <c r="Z23" s="118" t="s">
        <v>193</v>
      </c>
      <c r="AA23" s="117">
        <v>10</v>
      </c>
      <c r="AB23" s="118" t="s">
        <v>327</v>
      </c>
      <c r="AC23" s="117">
        <v>0</v>
      </c>
      <c r="AD23" s="118" t="s">
        <v>14</v>
      </c>
      <c r="AE23" s="138">
        <v>238</v>
      </c>
      <c r="AF23" s="148" t="s">
        <v>50</v>
      </c>
    </row>
    <row r="24" spans="1:32" x14ac:dyDescent="0.2">
      <c r="A24" s="3" t="s">
        <v>108</v>
      </c>
      <c r="B24" s="140" t="s">
        <v>198</v>
      </c>
      <c r="C24" s="117">
        <v>3</v>
      </c>
      <c r="D24" s="149" t="s">
        <v>554</v>
      </c>
      <c r="E24" s="117">
        <v>0</v>
      </c>
      <c r="F24" s="118" t="s">
        <v>14</v>
      </c>
      <c r="G24" s="117">
        <v>12</v>
      </c>
      <c r="H24" s="118" t="s">
        <v>359</v>
      </c>
      <c r="I24" s="117">
        <v>12</v>
      </c>
      <c r="J24" s="149" t="s">
        <v>359</v>
      </c>
      <c r="K24" s="117">
        <v>13</v>
      </c>
      <c r="L24" s="149" t="s">
        <v>97</v>
      </c>
      <c r="M24" s="117">
        <v>55</v>
      </c>
      <c r="N24" s="118" t="s">
        <v>77</v>
      </c>
      <c r="O24" s="117">
        <v>0</v>
      </c>
      <c r="P24" s="149" t="s">
        <v>14</v>
      </c>
      <c r="Q24" s="117">
        <v>0</v>
      </c>
      <c r="R24" s="149" t="s">
        <v>14</v>
      </c>
      <c r="S24" s="117">
        <v>70</v>
      </c>
      <c r="T24" s="118" t="s">
        <v>430</v>
      </c>
      <c r="U24" s="117">
        <v>36</v>
      </c>
      <c r="V24" s="118" t="s">
        <v>590</v>
      </c>
      <c r="W24" s="117">
        <v>180</v>
      </c>
      <c r="X24" s="118" t="s">
        <v>719</v>
      </c>
      <c r="Y24" s="117">
        <v>9</v>
      </c>
      <c r="Z24" s="118" t="s">
        <v>427</v>
      </c>
      <c r="AA24" s="117">
        <v>10</v>
      </c>
      <c r="AB24" s="118" t="s">
        <v>55</v>
      </c>
      <c r="AC24" s="117">
        <v>0</v>
      </c>
      <c r="AD24" s="118" t="s">
        <v>14</v>
      </c>
      <c r="AE24" s="138">
        <v>400</v>
      </c>
      <c r="AF24" s="148" t="s">
        <v>175</v>
      </c>
    </row>
    <row r="25" spans="1:32" x14ac:dyDescent="0.2">
      <c r="A25" s="3" t="s">
        <v>108</v>
      </c>
      <c r="B25" s="140" t="s">
        <v>202</v>
      </c>
      <c r="C25" s="117">
        <v>5</v>
      </c>
      <c r="D25" s="149" t="s">
        <v>462</v>
      </c>
      <c r="E25" s="117">
        <v>0</v>
      </c>
      <c r="F25" s="118" t="s">
        <v>14</v>
      </c>
      <c r="G25" s="117">
        <v>13</v>
      </c>
      <c r="H25" s="118" t="s">
        <v>193</v>
      </c>
      <c r="I25" s="117">
        <v>8</v>
      </c>
      <c r="J25" s="149" t="s">
        <v>42</v>
      </c>
      <c r="K25" s="117">
        <v>6</v>
      </c>
      <c r="L25" s="149" t="s">
        <v>385</v>
      </c>
      <c r="M25" s="117">
        <v>20</v>
      </c>
      <c r="N25" s="118" t="s">
        <v>500</v>
      </c>
      <c r="O25" s="117">
        <v>0</v>
      </c>
      <c r="P25" s="149" t="s">
        <v>14</v>
      </c>
      <c r="Q25" s="117">
        <v>0</v>
      </c>
      <c r="R25" s="149" t="s">
        <v>14</v>
      </c>
      <c r="S25" s="117">
        <v>64</v>
      </c>
      <c r="T25" s="118" t="s">
        <v>316</v>
      </c>
      <c r="U25" s="117">
        <v>0</v>
      </c>
      <c r="V25" s="118" t="s">
        <v>14</v>
      </c>
      <c r="W25" s="117">
        <v>140</v>
      </c>
      <c r="X25" s="118" t="s">
        <v>709</v>
      </c>
      <c r="Y25" s="117">
        <v>16</v>
      </c>
      <c r="Z25" s="118" t="s">
        <v>270</v>
      </c>
      <c r="AA25" s="117">
        <v>13</v>
      </c>
      <c r="AB25" s="118" t="s">
        <v>193</v>
      </c>
      <c r="AC25" s="117">
        <v>0</v>
      </c>
      <c r="AD25" s="118" t="s">
        <v>14</v>
      </c>
      <c r="AE25" s="138">
        <v>285</v>
      </c>
      <c r="AF25" s="148" t="s">
        <v>263</v>
      </c>
    </row>
    <row r="26" spans="1:32" x14ac:dyDescent="0.2">
      <c r="A26" s="3" t="s">
        <v>108</v>
      </c>
      <c r="B26" s="140" t="s">
        <v>208</v>
      </c>
      <c r="C26" s="117">
        <v>15</v>
      </c>
      <c r="D26" s="149" t="s">
        <v>232</v>
      </c>
      <c r="E26" s="117">
        <v>12</v>
      </c>
      <c r="F26" s="118" t="s">
        <v>207</v>
      </c>
      <c r="G26" s="117">
        <v>151</v>
      </c>
      <c r="H26" s="118" t="s">
        <v>292</v>
      </c>
      <c r="I26" s="117">
        <v>33</v>
      </c>
      <c r="J26" s="149" t="s">
        <v>442</v>
      </c>
      <c r="K26" s="117">
        <v>70</v>
      </c>
      <c r="L26" s="149" t="s">
        <v>133</v>
      </c>
      <c r="M26" s="117">
        <v>46</v>
      </c>
      <c r="N26" s="118" t="s">
        <v>84</v>
      </c>
      <c r="O26" s="117">
        <v>6</v>
      </c>
      <c r="P26" s="149" t="s">
        <v>554</v>
      </c>
      <c r="Q26" s="117">
        <v>13</v>
      </c>
      <c r="R26" s="149" t="s">
        <v>457</v>
      </c>
      <c r="S26" s="117">
        <v>85</v>
      </c>
      <c r="T26" s="118" t="s">
        <v>625</v>
      </c>
      <c r="U26" s="117">
        <v>31</v>
      </c>
      <c r="V26" s="118" t="s">
        <v>447</v>
      </c>
      <c r="W26" s="117">
        <v>232</v>
      </c>
      <c r="X26" s="118" t="s">
        <v>302</v>
      </c>
      <c r="Y26" s="117">
        <v>22</v>
      </c>
      <c r="Z26" s="118" t="s">
        <v>38</v>
      </c>
      <c r="AA26" s="117">
        <v>37</v>
      </c>
      <c r="AB26" s="118" t="s">
        <v>184</v>
      </c>
      <c r="AC26" s="117">
        <v>0</v>
      </c>
      <c r="AD26" s="118" t="s">
        <v>14</v>
      </c>
      <c r="AE26" s="138">
        <v>753</v>
      </c>
      <c r="AF26" s="148" t="s">
        <v>500</v>
      </c>
    </row>
    <row r="27" spans="1:32" x14ac:dyDescent="0.2">
      <c r="A27" s="3" t="s">
        <v>108</v>
      </c>
      <c r="B27" s="140" t="s">
        <v>212</v>
      </c>
      <c r="C27" s="117">
        <v>9</v>
      </c>
      <c r="D27" s="149" t="s">
        <v>46</v>
      </c>
      <c r="E27" s="198"/>
      <c r="F27" s="188"/>
      <c r="G27" s="117">
        <v>91</v>
      </c>
      <c r="H27" s="118" t="s">
        <v>416</v>
      </c>
      <c r="I27" s="117">
        <v>9</v>
      </c>
      <c r="J27" s="149" t="s">
        <v>46</v>
      </c>
      <c r="K27" s="117">
        <v>13</v>
      </c>
      <c r="L27" s="149" t="s">
        <v>425</v>
      </c>
      <c r="M27" s="117">
        <v>16</v>
      </c>
      <c r="N27" s="118" t="s">
        <v>327</v>
      </c>
      <c r="O27" s="198"/>
      <c r="P27" s="188"/>
      <c r="Q27" s="198"/>
      <c r="R27" s="188"/>
      <c r="S27" s="117">
        <v>55</v>
      </c>
      <c r="T27" s="118" t="s">
        <v>249</v>
      </c>
      <c r="U27" s="117">
        <v>7</v>
      </c>
      <c r="V27" s="118" t="s">
        <v>462</v>
      </c>
      <c r="W27" s="117">
        <v>145</v>
      </c>
      <c r="X27" s="118" t="s">
        <v>238</v>
      </c>
      <c r="Y27" s="117">
        <v>14</v>
      </c>
      <c r="Z27" s="118" t="s">
        <v>175</v>
      </c>
      <c r="AA27" s="117">
        <v>17</v>
      </c>
      <c r="AB27" s="118" t="s">
        <v>236</v>
      </c>
      <c r="AC27" s="117">
        <v>0</v>
      </c>
      <c r="AD27" s="118" t="s">
        <v>14</v>
      </c>
      <c r="AE27" s="138">
        <v>381</v>
      </c>
      <c r="AF27" s="148" t="s">
        <v>92</v>
      </c>
    </row>
    <row r="28" spans="1:32" x14ac:dyDescent="0.2">
      <c r="A28" s="3" t="s">
        <v>108</v>
      </c>
      <c r="B28" s="140" t="s">
        <v>216</v>
      </c>
      <c r="C28" s="198"/>
      <c r="D28" s="188"/>
      <c r="E28" s="117">
        <v>5</v>
      </c>
      <c r="F28" s="118" t="s">
        <v>89</v>
      </c>
      <c r="G28" s="117">
        <v>67</v>
      </c>
      <c r="H28" s="118" t="s">
        <v>28</v>
      </c>
      <c r="I28" s="198"/>
      <c r="J28" s="188"/>
      <c r="K28" s="117">
        <v>0</v>
      </c>
      <c r="L28" s="149" t="s">
        <v>14</v>
      </c>
      <c r="M28" s="117">
        <v>7</v>
      </c>
      <c r="N28" s="118" t="s">
        <v>317</v>
      </c>
      <c r="O28" s="117">
        <v>0</v>
      </c>
      <c r="P28" s="149" t="s">
        <v>14</v>
      </c>
      <c r="Q28" s="117">
        <v>0</v>
      </c>
      <c r="R28" s="149" t="s">
        <v>14</v>
      </c>
      <c r="S28" s="117">
        <v>0</v>
      </c>
      <c r="T28" s="118" t="s">
        <v>14</v>
      </c>
      <c r="U28" s="117">
        <v>0</v>
      </c>
      <c r="V28" s="118" t="s">
        <v>14</v>
      </c>
      <c r="W28" s="117">
        <v>29</v>
      </c>
      <c r="X28" s="118" t="s">
        <v>413</v>
      </c>
      <c r="Y28" s="117">
        <v>0</v>
      </c>
      <c r="Z28" s="118" t="s">
        <v>14</v>
      </c>
      <c r="AA28" s="117">
        <v>6</v>
      </c>
      <c r="AB28" s="118" t="s">
        <v>626</v>
      </c>
      <c r="AC28" s="117">
        <v>0</v>
      </c>
      <c r="AD28" s="118" t="s">
        <v>14</v>
      </c>
      <c r="AE28" s="138">
        <v>116</v>
      </c>
      <c r="AF28" s="148" t="s">
        <v>395</v>
      </c>
    </row>
    <row r="29" spans="1:32" x14ac:dyDescent="0.2">
      <c r="A29" s="3" t="s">
        <v>108</v>
      </c>
      <c r="B29" s="140" t="s">
        <v>220</v>
      </c>
      <c r="C29" s="117">
        <v>3</v>
      </c>
      <c r="D29" s="149" t="s">
        <v>439</v>
      </c>
      <c r="E29" s="198"/>
      <c r="F29" s="188"/>
      <c r="G29" s="117">
        <v>11</v>
      </c>
      <c r="H29" s="118" t="s">
        <v>236</v>
      </c>
      <c r="I29" s="117">
        <v>20</v>
      </c>
      <c r="J29" s="149" t="s">
        <v>546</v>
      </c>
      <c r="K29" s="117">
        <v>8</v>
      </c>
      <c r="L29" s="149" t="s">
        <v>97</v>
      </c>
      <c r="M29" s="117">
        <v>22</v>
      </c>
      <c r="N29" s="118" t="s">
        <v>458</v>
      </c>
      <c r="O29" s="117">
        <v>0</v>
      </c>
      <c r="P29" s="149" t="s">
        <v>14</v>
      </c>
      <c r="Q29" s="117">
        <v>0</v>
      </c>
      <c r="R29" s="149" t="s">
        <v>14</v>
      </c>
      <c r="S29" s="117">
        <v>41</v>
      </c>
      <c r="T29" s="118" t="s">
        <v>227</v>
      </c>
      <c r="U29" s="188"/>
      <c r="V29" s="188"/>
      <c r="W29" s="117">
        <v>127</v>
      </c>
      <c r="X29" s="118" t="s">
        <v>923</v>
      </c>
      <c r="Y29" s="117">
        <v>4</v>
      </c>
      <c r="Z29" s="118" t="s">
        <v>207</v>
      </c>
      <c r="AA29" s="117">
        <v>3</v>
      </c>
      <c r="AB29" s="118" t="s">
        <v>439</v>
      </c>
      <c r="AC29" s="117">
        <v>0</v>
      </c>
      <c r="AD29" s="118" t="s">
        <v>14</v>
      </c>
      <c r="AE29" s="138">
        <v>243</v>
      </c>
      <c r="AF29" s="148" t="s">
        <v>427</v>
      </c>
    </row>
    <row r="30" spans="1:32" x14ac:dyDescent="0.2">
      <c r="A30" s="3" t="s">
        <v>108</v>
      </c>
      <c r="B30" s="140" t="s">
        <v>224</v>
      </c>
      <c r="C30" s="117">
        <v>5</v>
      </c>
      <c r="D30" s="149" t="s">
        <v>457</v>
      </c>
      <c r="E30" s="117">
        <v>4</v>
      </c>
      <c r="F30" s="118" t="s">
        <v>293</v>
      </c>
      <c r="G30" s="117">
        <v>15</v>
      </c>
      <c r="H30" s="118" t="s">
        <v>26</v>
      </c>
      <c r="I30" s="117">
        <v>10</v>
      </c>
      <c r="J30" s="149" t="s">
        <v>425</v>
      </c>
      <c r="K30" s="117">
        <v>10</v>
      </c>
      <c r="L30" s="149" t="s">
        <v>425</v>
      </c>
      <c r="M30" s="117">
        <v>40</v>
      </c>
      <c r="N30" s="118" t="s">
        <v>192</v>
      </c>
      <c r="O30" s="198"/>
      <c r="P30" s="188"/>
      <c r="Q30" s="117">
        <v>0</v>
      </c>
      <c r="R30" s="149" t="s">
        <v>14</v>
      </c>
      <c r="S30" s="117">
        <v>39</v>
      </c>
      <c r="T30" s="118" t="s">
        <v>320</v>
      </c>
      <c r="U30" s="188"/>
      <c r="V30" s="188"/>
      <c r="W30" s="117">
        <v>147</v>
      </c>
      <c r="X30" s="118" t="s">
        <v>142</v>
      </c>
      <c r="Y30" s="117">
        <v>9</v>
      </c>
      <c r="Z30" s="118" t="s">
        <v>114</v>
      </c>
      <c r="AA30" s="117">
        <v>12</v>
      </c>
      <c r="AB30" s="118" t="s">
        <v>447</v>
      </c>
      <c r="AC30" s="117">
        <v>0</v>
      </c>
      <c r="AD30" s="118" t="s">
        <v>14</v>
      </c>
      <c r="AE30" s="138">
        <v>294</v>
      </c>
      <c r="AF30" s="148" t="s">
        <v>263</v>
      </c>
    </row>
    <row r="31" spans="1:32" x14ac:dyDescent="0.2">
      <c r="A31" s="3" t="s">
        <v>108</v>
      </c>
      <c r="B31" s="140" t="s">
        <v>228</v>
      </c>
      <c r="C31" s="117">
        <v>14</v>
      </c>
      <c r="D31" s="149" t="s">
        <v>327</v>
      </c>
      <c r="E31" s="117">
        <v>0</v>
      </c>
      <c r="F31" s="118" t="s">
        <v>14</v>
      </c>
      <c r="G31" s="117">
        <v>12</v>
      </c>
      <c r="H31" s="118" t="s">
        <v>92</v>
      </c>
      <c r="I31" s="117">
        <v>12</v>
      </c>
      <c r="J31" s="149" t="s">
        <v>92</v>
      </c>
      <c r="K31" s="117">
        <v>5</v>
      </c>
      <c r="L31" s="149" t="s">
        <v>157</v>
      </c>
      <c r="M31" s="117">
        <v>33</v>
      </c>
      <c r="N31" s="118" t="s">
        <v>215</v>
      </c>
      <c r="O31" s="198"/>
      <c r="P31" s="188"/>
      <c r="Q31" s="198"/>
      <c r="R31" s="188"/>
      <c r="S31" s="117">
        <v>43</v>
      </c>
      <c r="T31" s="118" t="s">
        <v>315</v>
      </c>
      <c r="U31" s="188"/>
      <c r="V31" s="188"/>
      <c r="W31" s="117">
        <v>179</v>
      </c>
      <c r="X31" s="118" t="s">
        <v>724</v>
      </c>
      <c r="Y31" s="117">
        <v>22</v>
      </c>
      <c r="Z31" s="118" t="s">
        <v>461</v>
      </c>
      <c r="AA31" s="117">
        <v>11</v>
      </c>
      <c r="AB31" s="118" t="s">
        <v>97</v>
      </c>
      <c r="AC31" s="117">
        <v>0</v>
      </c>
      <c r="AD31" s="118" t="s">
        <v>14</v>
      </c>
      <c r="AE31" s="138">
        <v>335</v>
      </c>
      <c r="AF31" s="148" t="s">
        <v>114</v>
      </c>
    </row>
    <row r="32" spans="1:32" x14ac:dyDescent="0.2">
      <c r="A32" s="3" t="s">
        <v>108</v>
      </c>
      <c r="B32" s="140" t="s">
        <v>233</v>
      </c>
      <c r="C32" s="198"/>
      <c r="D32" s="188"/>
      <c r="E32" s="117">
        <v>0</v>
      </c>
      <c r="F32" s="118" t="s">
        <v>14</v>
      </c>
      <c r="G32" s="117">
        <v>43</v>
      </c>
      <c r="H32" s="118" t="s">
        <v>635</v>
      </c>
      <c r="I32" s="117">
        <v>18</v>
      </c>
      <c r="J32" s="149" t="s">
        <v>442</v>
      </c>
      <c r="K32" s="117">
        <v>8</v>
      </c>
      <c r="L32" s="149" t="s">
        <v>232</v>
      </c>
      <c r="M32" s="117">
        <v>26</v>
      </c>
      <c r="N32" s="118" t="s">
        <v>382</v>
      </c>
      <c r="O32" s="198"/>
      <c r="P32" s="188"/>
      <c r="Q32" s="198"/>
      <c r="R32" s="188"/>
      <c r="S32" s="117">
        <v>59</v>
      </c>
      <c r="T32" s="118" t="s">
        <v>401</v>
      </c>
      <c r="U32" s="188"/>
      <c r="V32" s="188"/>
      <c r="W32" s="117">
        <v>211</v>
      </c>
      <c r="X32" s="118" t="s">
        <v>924</v>
      </c>
      <c r="Y32" s="117">
        <v>18</v>
      </c>
      <c r="Z32" s="118" t="s">
        <v>442</v>
      </c>
      <c r="AA32" s="117">
        <v>17</v>
      </c>
      <c r="AB32" s="118" t="s">
        <v>327</v>
      </c>
      <c r="AC32" s="117">
        <v>0</v>
      </c>
      <c r="AD32" s="118" t="s">
        <v>14</v>
      </c>
      <c r="AE32" s="138">
        <v>405</v>
      </c>
      <c r="AF32" s="148" t="s">
        <v>135</v>
      </c>
    </row>
    <row r="33" spans="1:32" x14ac:dyDescent="0.2">
      <c r="A33" s="3" t="s">
        <v>108</v>
      </c>
      <c r="B33" s="140" t="s">
        <v>237</v>
      </c>
      <c r="C33" s="198"/>
      <c r="D33" s="188"/>
      <c r="E33" s="198"/>
      <c r="F33" s="188"/>
      <c r="G33" s="117">
        <v>20</v>
      </c>
      <c r="H33" s="118" t="s">
        <v>431</v>
      </c>
      <c r="I33" s="117">
        <v>26</v>
      </c>
      <c r="J33" s="149" t="s">
        <v>285</v>
      </c>
      <c r="K33" s="117">
        <v>3</v>
      </c>
      <c r="L33" s="149" t="s">
        <v>391</v>
      </c>
      <c r="M33" s="117">
        <v>28</v>
      </c>
      <c r="N33" s="118" t="s">
        <v>183</v>
      </c>
      <c r="O33" s="198"/>
      <c r="P33" s="188"/>
      <c r="Q33" s="198"/>
      <c r="R33" s="188"/>
      <c r="S33" s="117">
        <v>57</v>
      </c>
      <c r="T33" s="118" t="s">
        <v>496</v>
      </c>
      <c r="U33" s="117">
        <v>0</v>
      </c>
      <c r="V33" s="118" t="s">
        <v>14</v>
      </c>
      <c r="W33" s="117">
        <v>142</v>
      </c>
      <c r="X33" s="118" t="s">
        <v>736</v>
      </c>
      <c r="Y33" s="117">
        <v>23</v>
      </c>
      <c r="Z33" s="118" t="s">
        <v>627</v>
      </c>
      <c r="AA33" s="117">
        <v>10</v>
      </c>
      <c r="AB33" s="118" t="s">
        <v>65</v>
      </c>
      <c r="AC33" s="117">
        <v>0</v>
      </c>
      <c r="AD33" s="118" t="s">
        <v>14</v>
      </c>
      <c r="AE33" s="138">
        <v>315</v>
      </c>
      <c r="AF33" s="148" t="s">
        <v>38</v>
      </c>
    </row>
    <row r="34" spans="1:32" x14ac:dyDescent="0.2">
      <c r="A34" s="3" t="s">
        <v>108</v>
      </c>
      <c r="B34" s="140" t="s">
        <v>242</v>
      </c>
      <c r="C34" s="117">
        <v>5</v>
      </c>
      <c r="D34" s="149" t="s">
        <v>391</v>
      </c>
      <c r="E34" s="117">
        <v>15</v>
      </c>
      <c r="F34" s="118" t="s">
        <v>38</v>
      </c>
      <c r="G34" s="117">
        <v>157</v>
      </c>
      <c r="H34" s="118" t="s">
        <v>378</v>
      </c>
      <c r="I34" s="117">
        <v>28</v>
      </c>
      <c r="J34" s="149" t="s">
        <v>87</v>
      </c>
      <c r="K34" s="117">
        <v>27</v>
      </c>
      <c r="L34" s="149" t="s">
        <v>26</v>
      </c>
      <c r="M34" s="117">
        <v>43</v>
      </c>
      <c r="N34" s="118" t="s">
        <v>546</v>
      </c>
      <c r="O34" s="198"/>
      <c r="P34" s="188"/>
      <c r="Q34" s="198"/>
      <c r="R34" s="188"/>
      <c r="S34" s="117">
        <v>47</v>
      </c>
      <c r="T34" s="118" t="s">
        <v>183</v>
      </c>
      <c r="U34" s="117">
        <v>6</v>
      </c>
      <c r="V34" s="118" t="s">
        <v>395</v>
      </c>
      <c r="W34" s="117">
        <v>173</v>
      </c>
      <c r="X34" s="118" t="s">
        <v>344</v>
      </c>
      <c r="Y34" s="117">
        <v>6</v>
      </c>
      <c r="Z34" s="118" t="s">
        <v>395</v>
      </c>
      <c r="AA34" s="117">
        <v>15</v>
      </c>
      <c r="AB34" s="118" t="s">
        <v>38</v>
      </c>
      <c r="AC34" s="117">
        <v>0</v>
      </c>
      <c r="AD34" s="118" t="s">
        <v>14</v>
      </c>
      <c r="AE34" s="138">
        <v>526</v>
      </c>
      <c r="AF34" s="148" t="s">
        <v>184</v>
      </c>
    </row>
    <row r="35" spans="1:32" x14ac:dyDescent="0.2">
      <c r="A35" s="3" t="s">
        <v>108</v>
      </c>
      <c r="B35" s="140" t="s">
        <v>245</v>
      </c>
      <c r="C35" s="117">
        <v>4</v>
      </c>
      <c r="D35" s="149" t="s">
        <v>336</v>
      </c>
      <c r="E35" s="117">
        <v>7</v>
      </c>
      <c r="F35" s="118" t="s">
        <v>427</v>
      </c>
      <c r="G35" s="117">
        <v>4</v>
      </c>
      <c r="H35" s="118" t="s">
        <v>336</v>
      </c>
      <c r="I35" s="117">
        <v>19</v>
      </c>
      <c r="J35" s="149" t="s">
        <v>431</v>
      </c>
      <c r="K35" s="117">
        <v>18</v>
      </c>
      <c r="L35" s="149" t="s">
        <v>530</v>
      </c>
      <c r="M35" s="117">
        <v>32</v>
      </c>
      <c r="N35" s="118" t="s">
        <v>299</v>
      </c>
      <c r="O35" s="117">
        <v>0</v>
      </c>
      <c r="P35" s="149" t="s">
        <v>14</v>
      </c>
      <c r="Q35" s="117">
        <v>0</v>
      </c>
      <c r="R35" s="149" t="s">
        <v>14</v>
      </c>
      <c r="S35" s="117">
        <v>78</v>
      </c>
      <c r="T35" s="118" t="s">
        <v>234</v>
      </c>
      <c r="U35" s="188"/>
      <c r="V35" s="188"/>
      <c r="W35" s="117">
        <v>118</v>
      </c>
      <c r="X35" s="118" t="s">
        <v>449</v>
      </c>
      <c r="Y35" s="117">
        <v>13</v>
      </c>
      <c r="Z35" s="118" t="s">
        <v>89</v>
      </c>
      <c r="AA35" s="117">
        <v>9</v>
      </c>
      <c r="AB35" s="118" t="s">
        <v>359</v>
      </c>
      <c r="AC35" s="117">
        <v>0</v>
      </c>
      <c r="AD35" s="118" t="s">
        <v>14</v>
      </c>
      <c r="AE35" s="138">
        <v>304</v>
      </c>
      <c r="AF35" s="148" t="s">
        <v>42</v>
      </c>
    </row>
    <row r="36" spans="1:32" x14ac:dyDescent="0.2">
      <c r="A36" s="3" t="s">
        <v>108</v>
      </c>
      <c r="B36" s="140" t="s">
        <v>250</v>
      </c>
      <c r="C36" s="117">
        <v>0</v>
      </c>
      <c r="D36" s="149" t="s">
        <v>14</v>
      </c>
      <c r="E36" s="117">
        <v>0</v>
      </c>
      <c r="F36" s="118" t="s">
        <v>14</v>
      </c>
      <c r="G36" s="117">
        <v>5</v>
      </c>
      <c r="H36" s="118" t="s">
        <v>167</v>
      </c>
      <c r="I36" s="117">
        <v>0</v>
      </c>
      <c r="J36" s="149" t="s">
        <v>14</v>
      </c>
      <c r="K36" s="117">
        <v>0</v>
      </c>
      <c r="L36" s="149" t="s">
        <v>14</v>
      </c>
      <c r="M36" s="117">
        <v>0</v>
      </c>
      <c r="N36" s="118" t="s">
        <v>14</v>
      </c>
      <c r="O36" s="117">
        <v>0</v>
      </c>
      <c r="P36" s="149" t="s">
        <v>14</v>
      </c>
      <c r="Q36" s="117">
        <v>0</v>
      </c>
      <c r="R36" s="149" t="s">
        <v>14</v>
      </c>
      <c r="S36" s="198"/>
      <c r="T36" s="188"/>
      <c r="U36" s="117">
        <v>4</v>
      </c>
      <c r="V36" s="118" t="s">
        <v>319</v>
      </c>
      <c r="W36" s="117">
        <v>4</v>
      </c>
      <c r="X36" s="118" t="s">
        <v>319</v>
      </c>
      <c r="Y36" s="117">
        <v>0</v>
      </c>
      <c r="Z36" s="118" t="s">
        <v>14</v>
      </c>
      <c r="AA36" s="185"/>
      <c r="AB36" s="186"/>
      <c r="AC36" s="117">
        <v>0</v>
      </c>
      <c r="AD36" s="118" t="s">
        <v>14</v>
      </c>
      <c r="AE36" s="138">
        <v>15</v>
      </c>
      <c r="AF36" s="148" t="s">
        <v>452</v>
      </c>
    </row>
    <row r="37" spans="1:32" x14ac:dyDescent="0.2">
      <c r="A37" s="3" t="s">
        <v>108</v>
      </c>
      <c r="B37" s="140" t="s">
        <v>254</v>
      </c>
      <c r="C37" s="117">
        <v>0</v>
      </c>
      <c r="D37" s="149" t="s">
        <v>14</v>
      </c>
      <c r="E37" s="117">
        <v>0</v>
      </c>
      <c r="F37" s="118" t="s">
        <v>14</v>
      </c>
      <c r="G37" s="117">
        <v>0</v>
      </c>
      <c r="H37" s="118" t="s">
        <v>14</v>
      </c>
      <c r="I37" s="198"/>
      <c r="J37" s="188"/>
      <c r="K37" s="198"/>
      <c r="L37" s="188"/>
      <c r="M37" s="117">
        <v>3</v>
      </c>
      <c r="N37" s="118" t="s">
        <v>200</v>
      </c>
      <c r="O37" s="117">
        <v>0</v>
      </c>
      <c r="P37" s="149" t="s">
        <v>14</v>
      </c>
      <c r="Q37" s="198"/>
      <c r="R37" s="188"/>
      <c r="S37" s="198"/>
      <c r="T37" s="188"/>
      <c r="U37" s="117">
        <v>0</v>
      </c>
      <c r="V37" s="118" t="s">
        <v>14</v>
      </c>
      <c r="W37" s="117">
        <v>8</v>
      </c>
      <c r="X37" s="118" t="s">
        <v>536</v>
      </c>
      <c r="Y37" s="117">
        <v>0</v>
      </c>
      <c r="Z37" s="118" t="s">
        <v>14</v>
      </c>
      <c r="AA37" s="185"/>
      <c r="AB37" s="186"/>
      <c r="AC37" s="117">
        <v>0</v>
      </c>
      <c r="AD37" s="118" t="s">
        <v>14</v>
      </c>
      <c r="AE37" s="138">
        <v>15</v>
      </c>
      <c r="AF37" s="148" t="s">
        <v>452</v>
      </c>
    </row>
    <row r="38" spans="1:32" x14ac:dyDescent="0.2">
      <c r="A38" s="3" t="s">
        <v>108</v>
      </c>
      <c r="B38" s="140" t="s">
        <v>9</v>
      </c>
      <c r="C38" s="117">
        <v>132</v>
      </c>
      <c r="D38" s="76" t="s">
        <v>439</v>
      </c>
      <c r="E38" s="117">
        <v>102</v>
      </c>
      <c r="F38" s="118" t="s">
        <v>391</v>
      </c>
      <c r="G38" s="117">
        <v>1534</v>
      </c>
      <c r="H38" s="118" t="s">
        <v>314</v>
      </c>
      <c r="I38" s="117">
        <v>480</v>
      </c>
      <c r="J38" s="149" t="s">
        <v>236</v>
      </c>
      <c r="K38" s="117">
        <v>461</v>
      </c>
      <c r="L38" s="149" t="s">
        <v>89</v>
      </c>
      <c r="M38" s="117">
        <v>836</v>
      </c>
      <c r="N38" s="118" t="s">
        <v>441</v>
      </c>
      <c r="O38" s="117">
        <v>19</v>
      </c>
      <c r="P38" s="76" t="s">
        <v>492</v>
      </c>
      <c r="Q38" s="117">
        <v>44</v>
      </c>
      <c r="R38" s="149" t="s">
        <v>398</v>
      </c>
      <c r="S38" s="117">
        <v>1634</v>
      </c>
      <c r="T38" s="118" t="s">
        <v>424</v>
      </c>
      <c r="U38" s="117">
        <v>185</v>
      </c>
      <c r="V38" s="118" t="s">
        <v>457</v>
      </c>
      <c r="W38" s="117">
        <v>4577</v>
      </c>
      <c r="X38" s="118" t="s">
        <v>25</v>
      </c>
      <c r="Y38" s="117">
        <v>313</v>
      </c>
      <c r="Z38" s="95" t="s">
        <v>38</v>
      </c>
      <c r="AA38" s="117">
        <v>402</v>
      </c>
      <c r="AB38" s="118" t="s">
        <v>175</v>
      </c>
      <c r="AC38" s="117">
        <v>2</v>
      </c>
      <c r="AD38" s="95" t="s">
        <v>14</v>
      </c>
      <c r="AE38" s="117">
        <v>10721</v>
      </c>
      <c r="AF38" s="148" t="s">
        <v>264</v>
      </c>
    </row>
    <row r="39" spans="1:32" x14ac:dyDescent="0.2">
      <c r="A39" s="3" t="s">
        <v>260</v>
      </c>
      <c r="B39" s="140" t="s">
        <v>109</v>
      </c>
      <c r="C39" s="117">
        <v>5</v>
      </c>
      <c r="D39" s="149" t="s">
        <v>457</v>
      </c>
      <c r="E39" s="198"/>
      <c r="F39" s="188"/>
      <c r="G39" s="117">
        <v>10</v>
      </c>
      <c r="H39" s="118" t="s">
        <v>97</v>
      </c>
      <c r="I39" s="117">
        <v>13</v>
      </c>
      <c r="J39" s="149" t="s">
        <v>89</v>
      </c>
      <c r="K39" s="117">
        <v>9</v>
      </c>
      <c r="L39" s="149" t="s">
        <v>359</v>
      </c>
      <c r="M39" s="117">
        <v>30</v>
      </c>
      <c r="N39" s="118" t="s">
        <v>215</v>
      </c>
      <c r="O39" s="198"/>
      <c r="P39" s="188"/>
      <c r="Q39" s="198"/>
      <c r="R39" s="188"/>
      <c r="S39" s="117">
        <v>80</v>
      </c>
      <c r="T39" s="118" t="s">
        <v>399</v>
      </c>
      <c r="U39" s="117">
        <v>19</v>
      </c>
      <c r="V39" s="118" t="s">
        <v>431</v>
      </c>
      <c r="W39" s="117">
        <v>107</v>
      </c>
      <c r="X39" s="118" t="s">
        <v>460</v>
      </c>
      <c r="Y39" s="117">
        <v>8</v>
      </c>
      <c r="Z39" s="118" t="s">
        <v>241</v>
      </c>
      <c r="AA39" s="117">
        <v>15</v>
      </c>
      <c r="AB39" s="118" t="s">
        <v>472</v>
      </c>
      <c r="AC39" s="117">
        <v>0</v>
      </c>
      <c r="AD39" s="118" t="s">
        <v>14</v>
      </c>
      <c r="AE39" s="138">
        <v>302</v>
      </c>
      <c r="AF39" s="148" t="s">
        <v>263</v>
      </c>
    </row>
    <row r="40" spans="1:32" x14ac:dyDescent="0.2">
      <c r="A40" s="3" t="s">
        <v>260</v>
      </c>
      <c r="B40" s="140" t="s">
        <v>115</v>
      </c>
      <c r="C40" s="117">
        <v>4</v>
      </c>
      <c r="D40" s="149" t="s">
        <v>336</v>
      </c>
      <c r="E40" s="117">
        <v>0</v>
      </c>
      <c r="F40" s="118" t="s">
        <v>14</v>
      </c>
      <c r="G40" s="117">
        <v>23</v>
      </c>
      <c r="H40" s="118" t="s">
        <v>627</v>
      </c>
      <c r="I40" s="117">
        <v>11</v>
      </c>
      <c r="J40" s="149" t="s">
        <v>34</v>
      </c>
      <c r="K40" s="117">
        <v>8</v>
      </c>
      <c r="L40" s="149" t="s">
        <v>55</v>
      </c>
      <c r="M40" s="117">
        <v>26</v>
      </c>
      <c r="N40" s="118" t="s">
        <v>285</v>
      </c>
      <c r="O40" s="117">
        <v>0</v>
      </c>
      <c r="P40" s="149" t="s">
        <v>14</v>
      </c>
      <c r="Q40" s="117">
        <v>0</v>
      </c>
      <c r="R40" s="149" t="s">
        <v>14</v>
      </c>
      <c r="S40" s="117">
        <v>39</v>
      </c>
      <c r="T40" s="118" t="s">
        <v>150</v>
      </c>
      <c r="U40" s="117">
        <v>10</v>
      </c>
      <c r="V40" s="118" t="s">
        <v>65</v>
      </c>
      <c r="W40" s="117">
        <v>185</v>
      </c>
      <c r="X40" s="118" t="s">
        <v>90</v>
      </c>
      <c r="Y40" s="117">
        <v>5</v>
      </c>
      <c r="Z40" s="118" t="s">
        <v>207</v>
      </c>
      <c r="AA40" s="117">
        <v>4</v>
      </c>
      <c r="AB40" s="118" t="s">
        <v>336</v>
      </c>
      <c r="AC40" s="117">
        <v>0</v>
      </c>
      <c r="AD40" s="118" t="s">
        <v>14</v>
      </c>
      <c r="AE40" s="138">
        <v>315</v>
      </c>
      <c r="AF40" s="148" t="s">
        <v>42</v>
      </c>
    </row>
    <row r="41" spans="1:32" x14ac:dyDescent="0.2">
      <c r="A41" s="3" t="s">
        <v>260</v>
      </c>
      <c r="B41" s="140" t="s">
        <v>120</v>
      </c>
      <c r="C41" s="117">
        <v>13</v>
      </c>
      <c r="D41" s="149" t="s">
        <v>219</v>
      </c>
      <c r="E41" s="117">
        <v>4</v>
      </c>
      <c r="F41" s="118" t="s">
        <v>632</v>
      </c>
      <c r="G41" s="117">
        <v>53</v>
      </c>
      <c r="H41" s="118" t="s">
        <v>441</v>
      </c>
      <c r="I41" s="117">
        <v>70</v>
      </c>
      <c r="J41" s="149" t="s">
        <v>255</v>
      </c>
      <c r="K41" s="117">
        <v>11</v>
      </c>
      <c r="L41" s="149" t="s">
        <v>207</v>
      </c>
      <c r="M41" s="117">
        <v>50</v>
      </c>
      <c r="N41" s="118" t="s">
        <v>627</v>
      </c>
      <c r="O41" s="198"/>
      <c r="P41" s="188"/>
      <c r="Q41" s="185"/>
      <c r="R41" s="189"/>
      <c r="S41" s="117">
        <v>109</v>
      </c>
      <c r="T41" s="118" t="s">
        <v>588</v>
      </c>
      <c r="U41" s="117">
        <v>12</v>
      </c>
      <c r="V41" s="118" t="s">
        <v>462</v>
      </c>
      <c r="W41" s="117">
        <v>302</v>
      </c>
      <c r="X41" s="118" t="s">
        <v>383</v>
      </c>
      <c r="Y41" s="117">
        <v>13</v>
      </c>
      <c r="Z41" s="118" t="s">
        <v>219</v>
      </c>
      <c r="AA41" s="117">
        <v>40</v>
      </c>
      <c r="AB41" s="118" t="s">
        <v>530</v>
      </c>
      <c r="AC41" s="117">
        <v>0</v>
      </c>
      <c r="AD41" s="118" t="s">
        <v>14</v>
      </c>
      <c r="AE41" s="138">
        <v>682</v>
      </c>
      <c r="AF41" s="148" t="s">
        <v>22</v>
      </c>
    </row>
    <row r="42" spans="1:32" x14ac:dyDescent="0.2">
      <c r="A42" s="3" t="s">
        <v>260</v>
      </c>
      <c r="B42" s="140" t="s">
        <v>125</v>
      </c>
      <c r="C42" s="117">
        <v>13</v>
      </c>
      <c r="D42" s="149" t="s">
        <v>427</v>
      </c>
      <c r="E42" s="117">
        <v>16</v>
      </c>
      <c r="F42" s="118" t="s">
        <v>42</v>
      </c>
      <c r="G42" s="117">
        <v>44</v>
      </c>
      <c r="H42" s="118" t="s">
        <v>648</v>
      </c>
      <c r="I42" s="117">
        <v>31</v>
      </c>
      <c r="J42" s="149" t="s">
        <v>141</v>
      </c>
      <c r="K42" s="117">
        <v>66</v>
      </c>
      <c r="L42" s="149" t="s">
        <v>681</v>
      </c>
      <c r="M42" s="117">
        <v>26</v>
      </c>
      <c r="N42" s="118" t="s">
        <v>236</v>
      </c>
      <c r="O42" s="117">
        <v>0</v>
      </c>
      <c r="P42" s="149" t="s">
        <v>14</v>
      </c>
      <c r="Q42" s="117">
        <v>0</v>
      </c>
      <c r="R42" s="149" t="s">
        <v>14</v>
      </c>
      <c r="S42" s="117">
        <v>111</v>
      </c>
      <c r="T42" s="118" t="s">
        <v>375</v>
      </c>
      <c r="U42" s="117">
        <v>19</v>
      </c>
      <c r="V42" s="118" t="s">
        <v>97</v>
      </c>
      <c r="W42" s="117">
        <v>218</v>
      </c>
      <c r="X42" s="118" t="s">
        <v>487</v>
      </c>
      <c r="Y42" s="117">
        <v>8</v>
      </c>
      <c r="Z42" s="118" t="s">
        <v>293</v>
      </c>
      <c r="AA42" s="117">
        <v>24</v>
      </c>
      <c r="AB42" s="118" t="s">
        <v>327</v>
      </c>
      <c r="AC42" s="117">
        <v>0</v>
      </c>
      <c r="AD42" s="118" t="s">
        <v>14</v>
      </c>
      <c r="AE42" s="138">
        <v>576</v>
      </c>
      <c r="AF42" s="148" t="s">
        <v>626</v>
      </c>
    </row>
    <row r="43" spans="1:32" x14ac:dyDescent="0.2">
      <c r="A43" s="3" t="s">
        <v>260</v>
      </c>
      <c r="B43" s="140" t="s">
        <v>131</v>
      </c>
      <c r="C43" s="198"/>
      <c r="D43" s="188"/>
      <c r="E43" s="198"/>
      <c r="F43" s="188"/>
      <c r="G43" s="117">
        <v>118</v>
      </c>
      <c r="H43" s="118" t="s">
        <v>925</v>
      </c>
      <c r="I43" s="117">
        <v>3</v>
      </c>
      <c r="J43" s="149" t="s">
        <v>457</v>
      </c>
      <c r="K43" s="198"/>
      <c r="L43" s="188"/>
      <c r="M43" s="117">
        <v>4</v>
      </c>
      <c r="N43" s="118" t="s">
        <v>427</v>
      </c>
      <c r="O43" s="117">
        <v>0</v>
      </c>
      <c r="P43" s="149" t="s">
        <v>14</v>
      </c>
      <c r="Q43" s="117">
        <v>0</v>
      </c>
      <c r="R43" s="149" t="s">
        <v>14</v>
      </c>
      <c r="S43" s="117">
        <v>0</v>
      </c>
      <c r="T43" s="118" t="s">
        <v>14</v>
      </c>
      <c r="U43" s="117">
        <v>0</v>
      </c>
      <c r="V43" s="118" t="s">
        <v>14</v>
      </c>
      <c r="W43" s="117">
        <v>42</v>
      </c>
      <c r="X43" s="118" t="s">
        <v>160</v>
      </c>
      <c r="Y43" s="117">
        <v>0</v>
      </c>
      <c r="Z43" s="118" t="s">
        <v>14</v>
      </c>
      <c r="AA43" s="198"/>
      <c r="AB43" s="188"/>
      <c r="AC43" s="117">
        <v>0</v>
      </c>
      <c r="AD43" s="118" t="s">
        <v>14</v>
      </c>
      <c r="AE43" s="138">
        <v>173</v>
      </c>
      <c r="AF43" s="148" t="s">
        <v>207</v>
      </c>
    </row>
    <row r="44" spans="1:32" x14ac:dyDescent="0.2">
      <c r="A44" s="3" t="s">
        <v>260</v>
      </c>
      <c r="B44" s="140" t="s">
        <v>136</v>
      </c>
      <c r="C44" s="198"/>
      <c r="D44" s="188"/>
      <c r="E44" s="117">
        <v>3</v>
      </c>
      <c r="F44" s="118" t="s">
        <v>340</v>
      </c>
      <c r="G44" s="117">
        <v>91</v>
      </c>
      <c r="H44" s="118" t="s">
        <v>482</v>
      </c>
      <c r="I44" s="117">
        <v>18</v>
      </c>
      <c r="J44" s="149" t="s">
        <v>65</v>
      </c>
      <c r="K44" s="117">
        <v>14</v>
      </c>
      <c r="L44" s="149" t="s">
        <v>55</v>
      </c>
      <c r="M44" s="117">
        <v>69</v>
      </c>
      <c r="N44" s="118" t="s">
        <v>508</v>
      </c>
      <c r="O44" s="117">
        <v>0</v>
      </c>
      <c r="P44" s="149" t="s">
        <v>14</v>
      </c>
      <c r="Q44" s="198"/>
      <c r="R44" s="188"/>
      <c r="S44" s="117">
        <v>70</v>
      </c>
      <c r="T44" s="118" t="s">
        <v>541</v>
      </c>
      <c r="U44" s="188"/>
      <c r="V44" s="188"/>
      <c r="W44" s="117">
        <v>266</v>
      </c>
      <c r="X44" s="118" t="s">
        <v>539</v>
      </c>
      <c r="Y44" s="117">
        <v>6</v>
      </c>
      <c r="Z44" s="118" t="s">
        <v>395</v>
      </c>
      <c r="AA44" s="117">
        <v>19</v>
      </c>
      <c r="AB44" s="118" t="s">
        <v>425</v>
      </c>
      <c r="AC44" s="117">
        <v>0</v>
      </c>
      <c r="AD44" s="118" t="s">
        <v>14</v>
      </c>
      <c r="AE44" s="138">
        <v>561</v>
      </c>
      <c r="AF44" s="148" t="s">
        <v>26</v>
      </c>
    </row>
    <row r="45" spans="1:32" x14ac:dyDescent="0.2">
      <c r="A45" s="3" t="s">
        <v>260</v>
      </c>
      <c r="B45" s="140" t="s">
        <v>143</v>
      </c>
      <c r="C45" s="117">
        <v>5</v>
      </c>
      <c r="D45" s="149" t="s">
        <v>157</v>
      </c>
      <c r="E45" s="198"/>
      <c r="F45" s="188"/>
      <c r="G45" s="117">
        <v>11</v>
      </c>
      <c r="H45" s="118" t="s">
        <v>425</v>
      </c>
      <c r="I45" s="117">
        <v>12</v>
      </c>
      <c r="J45" s="149" t="s">
        <v>175</v>
      </c>
      <c r="K45" s="117">
        <v>26</v>
      </c>
      <c r="L45" s="149" t="s">
        <v>363</v>
      </c>
      <c r="M45" s="117">
        <v>41</v>
      </c>
      <c r="N45" s="118" t="s">
        <v>128</v>
      </c>
      <c r="O45" s="185"/>
      <c r="P45" s="189"/>
      <c r="Q45" s="185"/>
      <c r="R45" s="189"/>
      <c r="S45" s="117">
        <v>61</v>
      </c>
      <c r="T45" s="118" t="s">
        <v>206</v>
      </c>
      <c r="U45" s="117">
        <v>6</v>
      </c>
      <c r="V45" s="118" t="s">
        <v>462</v>
      </c>
      <c r="W45" s="117">
        <v>128</v>
      </c>
      <c r="X45" s="118" t="s">
        <v>435</v>
      </c>
      <c r="Y45" s="117">
        <v>15</v>
      </c>
      <c r="Z45" s="118" t="s">
        <v>193</v>
      </c>
      <c r="AA45" s="117">
        <v>17</v>
      </c>
      <c r="AB45" s="118" t="s">
        <v>626</v>
      </c>
      <c r="AC45" s="117">
        <v>1</v>
      </c>
      <c r="AD45" s="170">
        <v>0.3</v>
      </c>
      <c r="AE45" s="138">
        <v>325</v>
      </c>
      <c r="AF45" s="148" t="s">
        <v>38</v>
      </c>
    </row>
    <row r="46" spans="1:32" x14ac:dyDescent="0.2">
      <c r="A46" s="3" t="s">
        <v>260</v>
      </c>
      <c r="B46" s="140" t="s">
        <v>147</v>
      </c>
      <c r="C46" s="117">
        <v>0</v>
      </c>
      <c r="D46" s="149" t="s">
        <v>14</v>
      </c>
      <c r="E46" s="117">
        <v>3</v>
      </c>
      <c r="F46" s="118" t="s">
        <v>395</v>
      </c>
      <c r="G46" s="117">
        <v>53</v>
      </c>
      <c r="H46" s="118" t="s">
        <v>243</v>
      </c>
      <c r="I46" s="117">
        <v>17</v>
      </c>
      <c r="J46" s="149" t="s">
        <v>431</v>
      </c>
      <c r="K46" s="117">
        <v>8</v>
      </c>
      <c r="L46" s="149" t="s">
        <v>359</v>
      </c>
      <c r="M46" s="117">
        <v>51</v>
      </c>
      <c r="N46" s="118" t="s">
        <v>206</v>
      </c>
      <c r="O46" s="117">
        <v>0</v>
      </c>
      <c r="P46" s="149" t="s">
        <v>14</v>
      </c>
      <c r="Q46" s="198"/>
      <c r="R46" s="188"/>
      <c r="S46" s="117">
        <v>42</v>
      </c>
      <c r="T46" s="118" t="s">
        <v>305</v>
      </c>
      <c r="U46" s="188"/>
      <c r="V46" s="188"/>
      <c r="W46" s="117">
        <v>78</v>
      </c>
      <c r="X46" s="118" t="s">
        <v>637</v>
      </c>
      <c r="Y46" s="117">
        <v>10</v>
      </c>
      <c r="Z46" s="118" t="s">
        <v>175</v>
      </c>
      <c r="AA46" s="117">
        <v>6</v>
      </c>
      <c r="AB46" s="118" t="s">
        <v>50</v>
      </c>
      <c r="AC46" s="117">
        <v>0</v>
      </c>
      <c r="AD46" s="118" t="s">
        <v>14</v>
      </c>
      <c r="AE46" s="138">
        <v>271</v>
      </c>
      <c r="AF46" s="148" t="s">
        <v>46</v>
      </c>
    </row>
    <row r="47" spans="1:32" x14ac:dyDescent="0.2">
      <c r="A47" s="3" t="s">
        <v>260</v>
      </c>
      <c r="B47" s="140" t="s">
        <v>152</v>
      </c>
      <c r="C47" s="117">
        <v>0</v>
      </c>
      <c r="D47" s="149" t="s">
        <v>14</v>
      </c>
      <c r="E47" s="198"/>
      <c r="F47" s="188"/>
      <c r="G47" s="117">
        <v>47</v>
      </c>
      <c r="H47" s="118" t="s">
        <v>819</v>
      </c>
      <c r="I47" s="117">
        <v>3</v>
      </c>
      <c r="J47" s="149" t="s">
        <v>447</v>
      </c>
      <c r="K47" s="198"/>
      <c r="L47" s="188"/>
      <c r="M47" s="117">
        <v>4</v>
      </c>
      <c r="N47" s="118" t="s">
        <v>141</v>
      </c>
      <c r="O47" s="117">
        <v>0</v>
      </c>
      <c r="P47" s="149" t="s">
        <v>14</v>
      </c>
      <c r="Q47" s="117">
        <v>0</v>
      </c>
      <c r="R47" s="149" t="s">
        <v>14</v>
      </c>
      <c r="S47" s="198"/>
      <c r="T47" s="188"/>
      <c r="U47" s="188"/>
      <c r="V47" s="188"/>
      <c r="W47" s="117">
        <v>14</v>
      </c>
      <c r="X47" s="118" t="s">
        <v>490</v>
      </c>
      <c r="Y47" s="117">
        <v>0</v>
      </c>
      <c r="Z47" s="118" t="s">
        <v>14</v>
      </c>
      <c r="AA47" s="198"/>
      <c r="AB47" s="188"/>
      <c r="AC47" s="117">
        <v>0</v>
      </c>
      <c r="AD47" s="118" t="s">
        <v>14</v>
      </c>
      <c r="AE47" s="138">
        <v>74</v>
      </c>
      <c r="AF47" s="148" t="s">
        <v>543</v>
      </c>
    </row>
    <row r="48" spans="1:32" x14ac:dyDescent="0.2">
      <c r="A48" s="3" t="s">
        <v>260</v>
      </c>
      <c r="B48" s="140" t="s">
        <v>158</v>
      </c>
      <c r="C48" s="117">
        <v>5</v>
      </c>
      <c r="D48" s="149" t="s">
        <v>336</v>
      </c>
      <c r="E48" s="117">
        <v>7</v>
      </c>
      <c r="F48" s="118" t="s">
        <v>462</v>
      </c>
      <c r="G48" s="117">
        <v>22</v>
      </c>
      <c r="H48" s="118" t="s">
        <v>270</v>
      </c>
      <c r="I48" s="117">
        <v>14</v>
      </c>
      <c r="J48" s="149" t="s">
        <v>92</v>
      </c>
      <c r="K48" s="117">
        <v>14</v>
      </c>
      <c r="L48" s="149" t="s">
        <v>92</v>
      </c>
      <c r="M48" s="117">
        <v>31</v>
      </c>
      <c r="N48" s="118" t="s">
        <v>80</v>
      </c>
      <c r="O48" s="117">
        <v>0</v>
      </c>
      <c r="P48" s="149" t="s">
        <v>14</v>
      </c>
      <c r="Q48" s="198"/>
      <c r="R48" s="188"/>
      <c r="S48" s="117">
        <v>93</v>
      </c>
      <c r="T48" s="118" t="s">
        <v>419</v>
      </c>
      <c r="U48" s="117">
        <v>8</v>
      </c>
      <c r="V48" s="118" t="s">
        <v>232</v>
      </c>
      <c r="W48" s="117">
        <v>168</v>
      </c>
      <c r="X48" s="118" t="s">
        <v>25</v>
      </c>
      <c r="Y48" s="117">
        <v>14</v>
      </c>
      <c r="Z48" s="118" t="s">
        <v>92</v>
      </c>
      <c r="AA48" s="117">
        <v>16</v>
      </c>
      <c r="AB48" s="118" t="s">
        <v>447</v>
      </c>
      <c r="AC48" s="117">
        <v>0</v>
      </c>
      <c r="AD48" s="118" t="s">
        <v>14</v>
      </c>
      <c r="AE48" s="138">
        <v>393</v>
      </c>
      <c r="AF48" s="148" t="s">
        <v>92</v>
      </c>
    </row>
    <row r="49" spans="1:32" x14ac:dyDescent="0.2">
      <c r="A49" s="3" t="s">
        <v>260</v>
      </c>
      <c r="B49" s="140" t="s">
        <v>162</v>
      </c>
      <c r="C49" s="198"/>
      <c r="D49" s="188"/>
      <c r="E49" s="117">
        <v>0</v>
      </c>
      <c r="F49" s="118" t="s">
        <v>14</v>
      </c>
      <c r="G49" s="117">
        <v>16</v>
      </c>
      <c r="H49" s="118" t="s">
        <v>461</v>
      </c>
      <c r="I49" s="117">
        <v>10</v>
      </c>
      <c r="J49" s="149" t="s">
        <v>447</v>
      </c>
      <c r="K49" s="198"/>
      <c r="L49" s="188"/>
      <c r="M49" s="117">
        <v>19</v>
      </c>
      <c r="N49" s="118" t="s">
        <v>441</v>
      </c>
      <c r="O49" s="117">
        <v>0</v>
      </c>
      <c r="P49" s="149" t="s">
        <v>14</v>
      </c>
      <c r="Q49" s="117">
        <v>5</v>
      </c>
      <c r="R49" s="149" t="s">
        <v>385</v>
      </c>
      <c r="S49" s="117">
        <v>39</v>
      </c>
      <c r="T49" s="118" t="s">
        <v>588</v>
      </c>
      <c r="U49" s="188"/>
      <c r="V49" s="188"/>
      <c r="W49" s="117">
        <v>141</v>
      </c>
      <c r="X49" s="118" t="s">
        <v>95</v>
      </c>
      <c r="Y49" s="117">
        <v>0</v>
      </c>
      <c r="Z49" s="118" t="s">
        <v>14</v>
      </c>
      <c r="AA49" s="117">
        <v>9</v>
      </c>
      <c r="AB49" s="118" t="s">
        <v>175</v>
      </c>
      <c r="AC49" s="117">
        <v>0</v>
      </c>
      <c r="AD49" s="118" t="s">
        <v>14</v>
      </c>
      <c r="AE49" s="138">
        <v>243</v>
      </c>
      <c r="AF49" s="148" t="s">
        <v>50</v>
      </c>
    </row>
    <row r="50" spans="1:32" x14ac:dyDescent="0.2">
      <c r="A50" s="3" t="s">
        <v>260</v>
      </c>
      <c r="B50" s="140" t="s">
        <v>166</v>
      </c>
      <c r="C50" s="117">
        <v>12</v>
      </c>
      <c r="D50" s="149" t="s">
        <v>38</v>
      </c>
      <c r="E50" s="117">
        <v>0</v>
      </c>
      <c r="F50" s="118" t="s">
        <v>14</v>
      </c>
      <c r="G50" s="117">
        <v>24</v>
      </c>
      <c r="H50" s="118" t="s">
        <v>414</v>
      </c>
      <c r="I50" s="117">
        <v>16</v>
      </c>
      <c r="J50" s="149" t="s">
        <v>422</v>
      </c>
      <c r="K50" s="117">
        <v>14</v>
      </c>
      <c r="L50" s="149" t="s">
        <v>425</v>
      </c>
      <c r="M50" s="117">
        <v>38</v>
      </c>
      <c r="N50" s="118" t="s">
        <v>598</v>
      </c>
      <c r="O50" s="117">
        <v>3</v>
      </c>
      <c r="P50" s="149" t="s">
        <v>543</v>
      </c>
      <c r="Q50" s="117">
        <v>4</v>
      </c>
      <c r="R50" s="149" t="s">
        <v>391</v>
      </c>
      <c r="S50" s="117">
        <v>84</v>
      </c>
      <c r="T50" s="118" t="s">
        <v>113</v>
      </c>
      <c r="U50" s="117">
        <v>7</v>
      </c>
      <c r="V50" s="118" t="s">
        <v>457</v>
      </c>
      <c r="W50" s="117">
        <v>177</v>
      </c>
      <c r="X50" s="118" t="s">
        <v>25</v>
      </c>
      <c r="Y50" s="117">
        <v>20</v>
      </c>
      <c r="Z50" s="118" t="s">
        <v>130</v>
      </c>
      <c r="AA50" s="117">
        <v>16</v>
      </c>
      <c r="AB50" s="118" t="s">
        <v>422</v>
      </c>
      <c r="AC50" s="117">
        <v>0</v>
      </c>
      <c r="AD50" s="118" t="s">
        <v>14</v>
      </c>
      <c r="AE50" s="138">
        <v>415</v>
      </c>
      <c r="AF50" s="148" t="s">
        <v>135</v>
      </c>
    </row>
    <row r="51" spans="1:32" x14ac:dyDescent="0.2">
      <c r="A51" s="3" t="s">
        <v>260</v>
      </c>
      <c r="B51" s="140" t="s">
        <v>170</v>
      </c>
      <c r="C51" s="117">
        <v>3</v>
      </c>
      <c r="D51" s="149" t="s">
        <v>543</v>
      </c>
      <c r="E51" s="198"/>
      <c r="F51" s="188"/>
      <c r="G51" s="117">
        <v>16</v>
      </c>
      <c r="H51" s="118" t="s">
        <v>30</v>
      </c>
      <c r="I51" s="117">
        <v>13</v>
      </c>
      <c r="J51" s="149" t="s">
        <v>65</v>
      </c>
      <c r="K51" s="117">
        <v>4</v>
      </c>
      <c r="L51" s="149" t="s">
        <v>391</v>
      </c>
      <c r="M51" s="117">
        <v>32</v>
      </c>
      <c r="N51" s="118" t="s">
        <v>80</v>
      </c>
      <c r="O51" s="117">
        <v>0</v>
      </c>
      <c r="P51" s="149" t="s">
        <v>14</v>
      </c>
      <c r="Q51" s="198"/>
      <c r="R51" s="188"/>
      <c r="S51" s="117">
        <v>76</v>
      </c>
      <c r="T51" s="118" t="s">
        <v>206</v>
      </c>
      <c r="U51" s="117">
        <v>8</v>
      </c>
      <c r="V51" s="118" t="s">
        <v>232</v>
      </c>
      <c r="W51" s="117">
        <v>206</v>
      </c>
      <c r="X51" s="118" t="s">
        <v>771</v>
      </c>
      <c r="Y51" s="117">
        <v>21</v>
      </c>
      <c r="Z51" s="118" t="s">
        <v>626</v>
      </c>
      <c r="AA51" s="117">
        <v>22</v>
      </c>
      <c r="AB51" s="118" t="s">
        <v>141</v>
      </c>
      <c r="AC51" s="117">
        <v>0</v>
      </c>
      <c r="AD51" s="118" t="s">
        <v>14</v>
      </c>
      <c r="AE51" s="138">
        <v>405</v>
      </c>
      <c r="AF51" s="148" t="s">
        <v>175</v>
      </c>
    </row>
    <row r="52" spans="1:32" x14ac:dyDescent="0.2">
      <c r="A52" s="3" t="s">
        <v>260</v>
      </c>
      <c r="B52" s="140" t="s">
        <v>176</v>
      </c>
      <c r="C52" s="117">
        <v>0</v>
      </c>
      <c r="D52" s="149" t="s">
        <v>14</v>
      </c>
      <c r="E52" s="198"/>
      <c r="F52" s="188"/>
      <c r="G52" s="117">
        <v>189</v>
      </c>
      <c r="H52" s="118" t="s">
        <v>901</v>
      </c>
      <c r="I52" s="117">
        <v>0</v>
      </c>
      <c r="J52" s="149" t="s">
        <v>14</v>
      </c>
      <c r="K52" s="117">
        <v>3</v>
      </c>
      <c r="L52" s="149" t="s">
        <v>439</v>
      </c>
      <c r="M52" s="117">
        <v>7</v>
      </c>
      <c r="N52" s="118" t="s">
        <v>38</v>
      </c>
      <c r="O52" s="117">
        <v>0</v>
      </c>
      <c r="P52" s="149" t="s">
        <v>14</v>
      </c>
      <c r="Q52" s="198"/>
      <c r="R52" s="188"/>
      <c r="S52" s="117">
        <v>4</v>
      </c>
      <c r="T52" s="118" t="s">
        <v>457</v>
      </c>
      <c r="U52" s="117">
        <v>0</v>
      </c>
      <c r="V52" s="118" t="s">
        <v>14</v>
      </c>
      <c r="W52" s="117">
        <v>31</v>
      </c>
      <c r="X52" s="118" t="s">
        <v>315</v>
      </c>
      <c r="Y52" s="117">
        <v>0</v>
      </c>
      <c r="Z52" s="118" t="s">
        <v>14</v>
      </c>
      <c r="AA52" s="117">
        <v>6</v>
      </c>
      <c r="AB52" s="118" t="s">
        <v>55</v>
      </c>
      <c r="AC52" s="117">
        <v>0</v>
      </c>
      <c r="AD52" s="118" t="s">
        <v>14</v>
      </c>
      <c r="AE52" s="138">
        <v>242</v>
      </c>
      <c r="AF52" s="148" t="s">
        <v>50</v>
      </c>
    </row>
    <row r="53" spans="1:32" x14ac:dyDescent="0.2">
      <c r="A53" s="3" t="s">
        <v>260</v>
      </c>
      <c r="B53" s="140" t="s">
        <v>180</v>
      </c>
      <c r="C53" s="198"/>
      <c r="D53" s="188"/>
      <c r="E53" s="117">
        <v>17</v>
      </c>
      <c r="F53" s="118" t="s">
        <v>425</v>
      </c>
      <c r="G53" s="117">
        <v>100</v>
      </c>
      <c r="H53" s="118" t="s">
        <v>113</v>
      </c>
      <c r="I53" s="117">
        <v>9</v>
      </c>
      <c r="J53" s="149" t="s">
        <v>462</v>
      </c>
      <c r="K53" s="117">
        <v>46</v>
      </c>
      <c r="L53" s="149" t="s">
        <v>133</v>
      </c>
      <c r="M53" s="117">
        <v>35</v>
      </c>
      <c r="N53" s="118" t="s">
        <v>563</v>
      </c>
      <c r="O53" s="117">
        <v>0</v>
      </c>
      <c r="P53" s="149" t="s">
        <v>14</v>
      </c>
      <c r="Q53" s="198"/>
      <c r="R53" s="188"/>
      <c r="S53" s="117">
        <v>54</v>
      </c>
      <c r="T53" s="118" t="s">
        <v>634</v>
      </c>
      <c r="U53" s="117">
        <v>3</v>
      </c>
      <c r="V53" s="118" t="s">
        <v>632</v>
      </c>
      <c r="W53" s="117">
        <v>203</v>
      </c>
      <c r="X53" s="118" t="s">
        <v>76</v>
      </c>
      <c r="Y53" s="117">
        <v>15</v>
      </c>
      <c r="Z53" s="118" t="s">
        <v>359</v>
      </c>
      <c r="AA53" s="117">
        <v>11</v>
      </c>
      <c r="AB53" s="118" t="s">
        <v>50</v>
      </c>
      <c r="AC53" s="117">
        <v>0</v>
      </c>
      <c r="AD53" s="118" t="s">
        <v>14</v>
      </c>
      <c r="AE53" s="138">
        <v>495</v>
      </c>
      <c r="AF53" s="148" t="s">
        <v>236</v>
      </c>
    </row>
    <row r="54" spans="1:32" x14ac:dyDescent="0.2">
      <c r="A54" s="3" t="s">
        <v>260</v>
      </c>
      <c r="B54" s="140" t="s">
        <v>185</v>
      </c>
      <c r="C54" s="117">
        <v>10</v>
      </c>
      <c r="D54" s="149" t="s">
        <v>385</v>
      </c>
      <c r="E54" s="117">
        <v>6</v>
      </c>
      <c r="F54" s="118" t="s">
        <v>336</v>
      </c>
      <c r="G54" s="117">
        <v>33</v>
      </c>
      <c r="H54" s="118" t="s">
        <v>500</v>
      </c>
      <c r="I54" s="117">
        <v>24</v>
      </c>
      <c r="J54" s="149" t="s">
        <v>26</v>
      </c>
      <c r="K54" s="117">
        <v>11</v>
      </c>
      <c r="L54" s="149" t="s">
        <v>427</v>
      </c>
      <c r="M54" s="117">
        <v>46</v>
      </c>
      <c r="N54" s="118" t="s">
        <v>79</v>
      </c>
      <c r="O54" s="117">
        <v>0</v>
      </c>
      <c r="P54" s="149" t="s">
        <v>14</v>
      </c>
      <c r="Q54" s="198"/>
      <c r="R54" s="188"/>
      <c r="S54" s="117">
        <v>80</v>
      </c>
      <c r="T54" s="118" t="s">
        <v>112</v>
      </c>
      <c r="U54" s="117">
        <v>7</v>
      </c>
      <c r="V54" s="118" t="s">
        <v>157</v>
      </c>
      <c r="W54" s="117">
        <v>224</v>
      </c>
      <c r="X54" s="118" t="s">
        <v>534</v>
      </c>
      <c r="Y54" s="117">
        <v>6</v>
      </c>
      <c r="Z54" s="118" t="s">
        <v>336</v>
      </c>
      <c r="AA54" s="117">
        <v>21</v>
      </c>
      <c r="AB54" s="118" t="s">
        <v>236</v>
      </c>
      <c r="AC54" s="117">
        <v>0</v>
      </c>
      <c r="AD54" s="118" t="s">
        <v>14</v>
      </c>
      <c r="AE54" s="138">
        <v>469</v>
      </c>
      <c r="AF54" s="148" t="s">
        <v>327</v>
      </c>
    </row>
    <row r="55" spans="1:32" x14ac:dyDescent="0.2">
      <c r="A55" s="3" t="s">
        <v>260</v>
      </c>
      <c r="B55" s="140" t="s">
        <v>190</v>
      </c>
      <c r="C55" s="117">
        <v>3</v>
      </c>
      <c r="D55" s="149" t="s">
        <v>632</v>
      </c>
      <c r="E55" s="117">
        <v>4</v>
      </c>
      <c r="F55" s="118" t="s">
        <v>554</v>
      </c>
      <c r="G55" s="117">
        <v>75</v>
      </c>
      <c r="H55" s="118" t="s">
        <v>401</v>
      </c>
      <c r="I55" s="117">
        <v>4</v>
      </c>
      <c r="J55" s="149" t="s">
        <v>554</v>
      </c>
      <c r="K55" s="117">
        <v>51</v>
      </c>
      <c r="L55" s="149" t="s">
        <v>630</v>
      </c>
      <c r="M55" s="117">
        <v>52</v>
      </c>
      <c r="N55" s="118" t="s">
        <v>129</v>
      </c>
      <c r="O55" s="117">
        <v>0</v>
      </c>
      <c r="P55" s="149" t="s">
        <v>14</v>
      </c>
      <c r="Q55" s="117">
        <v>0</v>
      </c>
      <c r="R55" s="149" t="s">
        <v>14</v>
      </c>
      <c r="S55" s="117">
        <v>75</v>
      </c>
      <c r="T55" s="118" t="s">
        <v>401</v>
      </c>
      <c r="U55" s="117">
        <v>7</v>
      </c>
      <c r="V55" s="118" t="s">
        <v>293</v>
      </c>
      <c r="W55" s="117">
        <v>203</v>
      </c>
      <c r="X55" s="118" t="s">
        <v>589</v>
      </c>
      <c r="Y55" s="117">
        <v>15</v>
      </c>
      <c r="Z55" s="118" t="s">
        <v>38</v>
      </c>
      <c r="AA55" s="117">
        <v>23</v>
      </c>
      <c r="AB55" s="118" t="s">
        <v>236</v>
      </c>
      <c r="AC55" s="117">
        <v>0</v>
      </c>
      <c r="AD55" s="118" t="s">
        <v>14</v>
      </c>
      <c r="AE55" s="138">
        <v>512</v>
      </c>
      <c r="AF55" s="148" t="s">
        <v>193</v>
      </c>
    </row>
    <row r="56" spans="1:32" x14ac:dyDescent="0.2">
      <c r="A56" s="3" t="s">
        <v>260</v>
      </c>
      <c r="B56" s="140" t="s">
        <v>194</v>
      </c>
      <c r="C56" s="117">
        <v>5</v>
      </c>
      <c r="D56" s="149" t="s">
        <v>219</v>
      </c>
      <c r="E56" s="117">
        <v>0</v>
      </c>
      <c r="F56" s="118" t="s">
        <v>14</v>
      </c>
      <c r="G56" s="117">
        <v>12</v>
      </c>
      <c r="H56" s="118" t="s">
        <v>193</v>
      </c>
      <c r="I56" s="117">
        <v>16</v>
      </c>
      <c r="J56" s="149" t="s">
        <v>84</v>
      </c>
      <c r="K56" s="117">
        <v>6</v>
      </c>
      <c r="L56" s="149" t="s">
        <v>427</v>
      </c>
      <c r="M56" s="117">
        <v>23</v>
      </c>
      <c r="N56" s="118" t="s">
        <v>322</v>
      </c>
      <c r="O56" s="117">
        <v>0</v>
      </c>
      <c r="P56" s="149" t="s">
        <v>14</v>
      </c>
      <c r="Q56" s="117">
        <v>0</v>
      </c>
      <c r="R56" s="149" t="s">
        <v>14</v>
      </c>
      <c r="S56" s="117">
        <v>28</v>
      </c>
      <c r="T56" s="118" t="s">
        <v>251</v>
      </c>
      <c r="U56" s="188"/>
      <c r="V56" s="188"/>
      <c r="W56" s="117">
        <v>158</v>
      </c>
      <c r="X56" s="118" t="s">
        <v>531</v>
      </c>
      <c r="Y56" s="117">
        <v>5</v>
      </c>
      <c r="Z56" s="118" t="s">
        <v>219</v>
      </c>
      <c r="AA56" s="117">
        <v>7</v>
      </c>
      <c r="AB56" s="118" t="s">
        <v>263</v>
      </c>
      <c r="AC56" s="117">
        <v>0</v>
      </c>
      <c r="AD56" s="118" t="s">
        <v>14</v>
      </c>
      <c r="AE56" s="138">
        <v>261</v>
      </c>
      <c r="AF56" s="148" t="s">
        <v>46</v>
      </c>
    </row>
    <row r="57" spans="1:32" x14ac:dyDescent="0.2">
      <c r="A57" s="3" t="s">
        <v>260</v>
      </c>
      <c r="B57" s="140" t="s">
        <v>198</v>
      </c>
      <c r="C57" s="117">
        <v>8</v>
      </c>
      <c r="D57" s="149" t="s">
        <v>50</v>
      </c>
      <c r="E57" s="198"/>
      <c r="F57" s="188"/>
      <c r="G57" s="117">
        <v>8</v>
      </c>
      <c r="H57" s="118" t="s">
        <v>50</v>
      </c>
      <c r="I57" s="117">
        <v>13</v>
      </c>
      <c r="J57" s="149" t="s">
        <v>34</v>
      </c>
      <c r="K57" s="117">
        <v>17</v>
      </c>
      <c r="L57" s="149" t="s">
        <v>193</v>
      </c>
      <c r="M57" s="117">
        <v>47</v>
      </c>
      <c r="N57" s="118" t="s">
        <v>278</v>
      </c>
      <c r="O57" s="117">
        <v>0</v>
      </c>
      <c r="P57" s="149" t="s">
        <v>14</v>
      </c>
      <c r="Q57" s="198"/>
      <c r="R57" s="188"/>
      <c r="S57" s="117">
        <v>64</v>
      </c>
      <c r="T57" s="118" t="s">
        <v>388</v>
      </c>
      <c r="U57" s="117">
        <v>29</v>
      </c>
      <c r="V57" s="118" t="s">
        <v>441</v>
      </c>
      <c r="W57" s="117">
        <v>163</v>
      </c>
      <c r="X57" s="118" t="s">
        <v>475</v>
      </c>
      <c r="Y57" s="117">
        <v>9</v>
      </c>
      <c r="Z57" s="118" t="s">
        <v>46</v>
      </c>
      <c r="AA57" s="117">
        <v>8</v>
      </c>
      <c r="AB57" s="118" t="s">
        <v>50</v>
      </c>
      <c r="AC57" s="117">
        <v>0</v>
      </c>
      <c r="AD57" s="118" t="s">
        <v>14</v>
      </c>
      <c r="AE57" s="138">
        <v>370</v>
      </c>
      <c r="AF57" s="148" t="s">
        <v>97</v>
      </c>
    </row>
    <row r="58" spans="1:32" x14ac:dyDescent="0.2">
      <c r="A58" s="3" t="s">
        <v>260</v>
      </c>
      <c r="B58" s="140" t="s">
        <v>202</v>
      </c>
      <c r="C58" s="117">
        <v>6</v>
      </c>
      <c r="D58" s="149" t="s">
        <v>50</v>
      </c>
      <c r="E58" s="117">
        <v>0</v>
      </c>
      <c r="F58" s="118" t="s">
        <v>14</v>
      </c>
      <c r="G58" s="117">
        <v>12</v>
      </c>
      <c r="H58" s="118" t="s">
        <v>442</v>
      </c>
      <c r="I58" s="117">
        <v>8</v>
      </c>
      <c r="J58" s="149" t="s">
        <v>359</v>
      </c>
      <c r="K58" s="117">
        <v>3</v>
      </c>
      <c r="L58" s="149" t="s">
        <v>395</v>
      </c>
      <c r="M58" s="117">
        <v>31</v>
      </c>
      <c r="N58" s="118" t="s">
        <v>273</v>
      </c>
      <c r="O58" s="117">
        <v>0</v>
      </c>
      <c r="P58" s="149" t="s">
        <v>14</v>
      </c>
      <c r="Q58" s="117">
        <v>0</v>
      </c>
      <c r="R58" s="149" t="s">
        <v>14</v>
      </c>
      <c r="S58" s="117">
        <v>44</v>
      </c>
      <c r="T58" s="118" t="s">
        <v>482</v>
      </c>
      <c r="U58" s="188"/>
      <c r="V58" s="188"/>
      <c r="W58" s="117">
        <v>155</v>
      </c>
      <c r="X58" s="118" t="s">
        <v>48</v>
      </c>
      <c r="Y58" s="117">
        <v>6</v>
      </c>
      <c r="Z58" s="118" t="s">
        <v>50</v>
      </c>
      <c r="AA58" s="117">
        <v>5</v>
      </c>
      <c r="AB58" s="118" t="s">
        <v>462</v>
      </c>
      <c r="AC58" s="117">
        <v>0</v>
      </c>
      <c r="AD58" s="118" t="s">
        <v>14</v>
      </c>
      <c r="AE58" s="138">
        <v>271</v>
      </c>
      <c r="AF58" s="148" t="s">
        <v>46</v>
      </c>
    </row>
    <row r="59" spans="1:32" x14ac:dyDescent="0.2">
      <c r="A59" s="3" t="s">
        <v>260</v>
      </c>
      <c r="B59" s="140" t="s">
        <v>208</v>
      </c>
      <c r="C59" s="117">
        <v>13</v>
      </c>
      <c r="D59" s="149" t="s">
        <v>219</v>
      </c>
      <c r="E59" s="117">
        <v>16</v>
      </c>
      <c r="F59" s="118" t="s">
        <v>427</v>
      </c>
      <c r="G59" s="117">
        <v>168</v>
      </c>
      <c r="H59" s="118" t="s">
        <v>160</v>
      </c>
      <c r="I59" s="117">
        <v>28</v>
      </c>
      <c r="J59" s="149" t="s">
        <v>447</v>
      </c>
      <c r="K59" s="117">
        <v>58</v>
      </c>
      <c r="L59" s="149" t="s">
        <v>134</v>
      </c>
      <c r="M59" s="117">
        <v>46</v>
      </c>
      <c r="N59" s="118" t="s">
        <v>353</v>
      </c>
      <c r="O59" s="117">
        <v>3</v>
      </c>
      <c r="P59" s="149" t="s">
        <v>398</v>
      </c>
      <c r="Q59" s="117">
        <v>4</v>
      </c>
      <c r="R59" s="149" t="s">
        <v>632</v>
      </c>
      <c r="S59" s="117">
        <v>99</v>
      </c>
      <c r="T59" s="118" t="s">
        <v>314</v>
      </c>
      <c r="U59" s="117">
        <v>26</v>
      </c>
      <c r="V59" s="118" t="s">
        <v>135</v>
      </c>
      <c r="W59" s="117">
        <v>183</v>
      </c>
      <c r="X59" s="118" t="s">
        <v>399</v>
      </c>
      <c r="Y59" s="117">
        <v>15</v>
      </c>
      <c r="Z59" s="118" t="s">
        <v>50</v>
      </c>
      <c r="AA59" s="117">
        <v>32</v>
      </c>
      <c r="AB59" s="118" t="s">
        <v>193</v>
      </c>
      <c r="AC59" s="117">
        <v>0</v>
      </c>
      <c r="AD59" s="118" t="s">
        <v>14</v>
      </c>
      <c r="AE59" s="138">
        <v>691</v>
      </c>
      <c r="AF59" s="148" t="s">
        <v>22</v>
      </c>
    </row>
    <row r="60" spans="1:32" x14ac:dyDescent="0.2">
      <c r="A60" s="3" t="s">
        <v>260</v>
      </c>
      <c r="B60" s="140" t="s">
        <v>212</v>
      </c>
      <c r="C60" s="117">
        <v>7</v>
      </c>
      <c r="D60" s="149" t="s">
        <v>462</v>
      </c>
      <c r="E60" s="198"/>
      <c r="F60" s="188"/>
      <c r="G60" s="117">
        <v>87</v>
      </c>
      <c r="H60" s="118" t="s">
        <v>351</v>
      </c>
      <c r="I60" s="117">
        <v>12</v>
      </c>
      <c r="J60" s="149" t="s">
        <v>65</v>
      </c>
      <c r="K60" s="117">
        <v>14</v>
      </c>
      <c r="L60" s="149" t="s">
        <v>175</v>
      </c>
      <c r="M60" s="117">
        <v>24</v>
      </c>
      <c r="N60" s="118" t="s">
        <v>431</v>
      </c>
      <c r="O60" s="117">
        <v>0</v>
      </c>
      <c r="P60" s="149" t="s">
        <v>14</v>
      </c>
      <c r="Q60" s="198"/>
      <c r="R60" s="188"/>
      <c r="S60" s="117">
        <v>69</v>
      </c>
      <c r="T60" s="118" t="s">
        <v>231</v>
      </c>
      <c r="U60" s="117">
        <v>9</v>
      </c>
      <c r="V60" s="118" t="s">
        <v>46</v>
      </c>
      <c r="W60" s="117">
        <v>131</v>
      </c>
      <c r="X60" s="118" t="s">
        <v>498</v>
      </c>
      <c r="Y60" s="117">
        <v>10</v>
      </c>
      <c r="Z60" s="118" t="s">
        <v>241</v>
      </c>
      <c r="AA60" s="117">
        <v>15</v>
      </c>
      <c r="AB60" s="118" t="s">
        <v>422</v>
      </c>
      <c r="AC60" s="117">
        <v>0</v>
      </c>
      <c r="AD60" s="118" t="s">
        <v>14</v>
      </c>
      <c r="AE60" s="138">
        <v>380</v>
      </c>
      <c r="AF60" s="148" t="s">
        <v>425</v>
      </c>
    </row>
    <row r="61" spans="1:32" x14ac:dyDescent="0.2">
      <c r="A61" s="3" t="s">
        <v>260</v>
      </c>
      <c r="B61" s="140" t="s">
        <v>216</v>
      </c>
      <c r="C61" s="117">
        <v>0</v>
      </c>
      <c r="D61" s="149" t="s">
        <v>14</v>
      </c>
      <c r="E61" s="117">
        <v>5</v>
      </c>
      <c r="F61" s="118" t="s">
        <v>425</v>
      </c>
      <c r="G61" s="117">
        <v>115</v>
      </c>
      <c r="H61" s="118" t="s">
        <v>926</v>
      </c>
      <c r="I61" s="117">
        <v>0</v>
      </c>
      <c r="J61" s="149" t="s">
        <v>14</v>
      </c>
      <c r="K61" s="117">
        <v>0</v>
      </c>
      <c r="L61" s="149" t="s">
        <v>14</v>
      </c>
      <c r="M61" s="117">
        <v>8</v>
      </c>
      <c r="N61" s="118" t="s">
        <v>141</v>
      </c>
      <c r="O61" s="117">
        <v>0</v>
      </c>
      <c r="P61" s="149" t="s">
        <v>14</v>
      </c>
      <c r="Q61" s="117">
        <v>0</v>
      </c>
      <c r="R61" s="149" t="s">
        <v>14</v>
      </c>
      <c r="S61" s="117">
        <v>0</v>
      </c>
      <c r="T61" s="118" t="s">
        <v>14</v>
      </c>
      <c r="U61" s="117">
        <v>0</v>
      </c>
      <c r="V61" s="118" t="s">
        <v>14</v>
      </c>
      <c r="W61" s="117">
        <v>19</v>
      </c>
      <c r="X61" s="118" t="s">
        <v>315</v>
      </c>
      <c r="Y61" s="117">
        <v>0</v>
      </c>
      <c r="Z61" s="118" t="s">
        <v>14</v>
      </c>
      <c r="AA61" s="198"/>
      <c r="AB61" s="188"/>
      <c r="AC61" s="117">
        <v>0</v>
      </c>
      <c r="AD61" s="118" t="s">
        <v>14</v>
      </c>
      <c r="AE61" s="138">
        <v>148</v>
      </c>
      <c r="AF61" s="148" t="s">
        <v>336</v>
      </c>
    </row>
    <row r="62" spans="1:32" x14ac:dyDescent="0.2">
      <c r="A62" s="3" t="s">
        <v>260</v>
      </c>
      <c r="B62" s="140" t="s">
        <v>220</v>
      </c>
      <c r="C62" s="117">
        <v>5</v>
      </c>
      <c r="D62" s="149" t="s">
        <v>457</v>
      </c>
      <c r="E62" s="198"/>
      <c r="F62" s="188"/>
      <c r="G62" s="117">
        <v>10</v>
      </c>
      <c r="H62" s="118" t="s">
        <v>425</v>
      </c>
      <c r="I62" s="117">
        <v>25</v>
      </c>
      <c r="J62" s="149" t="s">
        <v>575</v>
      </c>
      <c r="K62" s="117">
        <v>9</v>
      </c>
      <c r="L62" s="149" t="s">
        <v>114</v>
      </c>
      <c r="M62" s="117">
        <v>26</v>
      </c>
      <c r="N62" s="118" t="s">
        <v>183</v>
      </c>
      <c r="O62" s="117">
        <v>0</v>
      </c>
      <c r="P62" s="149" t="s">
        <v>14</v>
      </c>
      <c r="Q62" s="117">
        <v>0</v>
      </c>
      <c r="R62" s="149" t="s">
        <v>14</v>
      </c>
      <c r="S62" s="117">
        <v>46</v>
      </c>
      <c r="T62" s="118" t="s">
        <v>189</v>
      </c>
      <c r="U62" s="117">
        <v>0</v>
      </c>
      <c r="V62" s="118" t="s">
        <v>14</v>
      </c>
      <c r="W62" s="117">
        <v>164</v>
      </c>
      <c r="X62" s="118" t="s">
        <v>826</v>
      </c>
      <c r="Y62" s="198"/>
      <c r="Z62" s="188"/>
      <c r="AA62" s="117">
        <v>4</v>
      </c>
      <c r="AB62" s="118" t="s">
        <v>293</v>
      </c>
      <c r="AC62" s="117">
        <v>0</v>
      </c>
      <c r="AD62" s="118" t="s">
        <v>14</v>
      </c>
      <c r="AE62" s="138">
        <v>292</v>
      </c>
      <c r="AF62" s="148" t="s">
        <v>241</v>
      </c>
    </row>
    <row r="63" spans="1:32" x14ac:dyDescent="0.2">
      <c r="A63" s="3" t="s">
        <v>260</v>
      </c>
      <c r="B63" s="140" t="s">
        <v>224</v>
      </c>
      <c r="C63" s="117">
        <v>8</v>
      </c>
      <c r="D63" s="149" t="s">
        <v>241</v>
      </c>
      <c r="E63" s="117">
        <v>3</v>
      </c>
      <c r="F63" s="118" t="s">
        <v>391</v>
      </c>
      <c r="G63" s="117">
        <v>12</v>
      </c>
      <c r="H63" s="118" t="s">
        <v>422</v>
      </c>
      <c r="I63" s="117">
        <v>11</v>
      </c>
      <c r="J63" s="149" t="s">
        <v>92</v>
      </c>
      <c r="K63" s="117">
        <v>11</v>
      </c>
      <c r="L63" s="149" t="s">
        <v>92</v>
      </c>
      <c r="M63" s="117">
        <v>51</v>
      </c>
      <c r="N63" s="118" t="s">
        <v>466</v>
      </c>
      <c r="O63" s="198"/>
      <c r="P63" s="188"/>
      <c r="Q63" s="198"/>
      <c r="R63" s="188"/>
      <c r="S63" s="117">
        <v>40</v>
      </c>
      <c r="T63" s="118" t="s">
        <v>214</v>
      </c>
      <c r="U63" s="117">
        <v>12</v>
      </c>
      <c r="V63" s="118" t="s">
        <v>422</v>
      </c>
      <c r="W63" s="117">
        <v>135</v>
      </c>
      <c r="X63" s="118" t="s">
        <v>383</v>
      </c>
      <c r="Y63" s="117">
        <v>9</v>
      </c>
      <c r="Z63" s="118" t="s">
        <v>359</v>
      </c>
      <c r="AA63" s="117">
        <v>11</v>
      </c>
      <c r="AB63" s="118" t="s">
        <v>92</v>
      </c>
      <c r="AC63" s="117">
        <v>0</v>
      </c>
      <c r="AD63" s="118" t="s">
        <v>14</v>
      </c>
      <c r="AE63" s="138">
        <v>305</v>
      </c>
      <c r="AF63" s="148" t="s">
        <v>42</v>
      </c>
    </row>
    <row r="64" spans="1:32" x14ac:dyDescent="0.2">
      <c r="A64" s="3" t="s">
        <v>260</v>
      </c>
      <c r="B64" s="140" t="s">
        <v>228</v>
      </c>
      <c r="C64" s="117">
        <v>16</v>
      </c>
      <c r="D64" s="149" t="s">
        <v>472</v>
      </c>
      <c r="E64" s="198"/>
      <c r="F64" s="188"/>
      <c r="G64" s="117">
        <v>17</v>
      </c>
      <c r="H64" s="118" t="s">
        <v>87</v>
      </c>
      <c r="I64" s="117">
        <v>13</v>
      </c>
      <c r="J64" s="149" t="s">
        <v>447</v>
      </c>
      <c r="K64" s="117">
        <v>13</v>
      </c>
      <c r="L64" s="149" t="s">
        <v>447</v>
      </c>
      <c r="M64" s="117">
        <v>28</v>
      </c>
      <c r="N64" s="118" t="s">
        <v>322</v>
      </c>
      <c r="O64" s="117">
        <v>0</v>
      </c>
      <c r="P64" s="149" t="s">
        <v>14</v>
      </c>
      <c r="Q64" s="198"/>
      <c r="R64" s="188"/>
      <c r="S64" s="117">
        <v>45</v>
      </c>
      <c r="T64" s="118" t="s">
        <v>308</v>
      </c>
      <c r="U64" s="117">
        <v>0</v>
      </c>
      <c r="V64" s="118" t="s">
        <v>14</v>
      </c>
      <c r="W64" s="117">
        <v>171</v>
      </c>
      <c r="X64" s="118" t="s">
        <v>528</v>
      </c>
      <c r="Y64" s="117">
        <v>8</v>
      </c>
      <c r="Z64" s="118" t="s">
        <v>55</v>
      </c>
      <c r="AA64" s="117">
        <v>5</v>
      </c>
      <c r="AB64" s="118" t="s">
        <v>207</v>
      </c>
      <c r="AC64" s="117">
        <v>0</v>
      </c>
      <c r="AD64" s="118" t="s">
        <v>14</v>
      </c>
      <c r="AE64" s="138">
        <v>318</v>
      </c>
      <c r="AF64" s="148" t="s">
        <v>38</v>
      </c>
    </row>
    <row r="65" spans="1:32" x14ac:dyDescent="0.2">
      <c r="A65" s="3" t="s">
        <v>260</v>
      </c>
      <c r="B65" s="140" t="s">
        <v>233</v>
      </c>
      <c r="C65" s="117">
        <v>4</v>
      </c>
      <c r="D65" s="149" t="s">
        <v>391</v>
      </c>
      <c r="E65" s="198"/>
      <c r="F65" s="188"/>
      <c r="G65" s="117">
        <v>41</v>
      </c>
      <c r="H65" s="118" t="s">
        <v>255</v>
      </c>
      <c r="I65" s="117">
        <v>22</v>
      </c>
      <c r="J65" s="149" t="s">
        <v>520</v>
      </c>
      <c r="K65" s="117">
        <v>3</v>
      </c>
      <c r="L65" s="149" t="s">
        <v>554</v>
      </c>
      <c r="M65" s="117">
        <v>29</v>
      </c>
      <c r="N65" s="118" t="s">
        <v>627</v>
      </c>
      <c r="O65" s="117">
        <v>0</v>
      </c>
      <c r="P65" s="149" t="s">
        <v>14</v>
      </c>
      <c r="Q65" s="117">
        <v>0</v>
      </c>
      <c r="R65" s="149" t="s">
        <v>14</v>
      </c>
      <c r="S65" s="117">
        <v>45</v>
      </c>
      <c r="T65" s="118" t="s">
        <v>625</v>
      </c>
      <c r="U65" s="117">
        <v>4</v>
      </c>
      <c r="V65" s="118" t="s">
        <v>391</v>
      </c>
      <c r="W65" s="117">
        <v>230</v>
      </c>
      <c r="X65" s="118" t="s">
        <v>28</v>
      </c>
      <c r="Y65" s="117">
        <v>9</v>
      </c>
      <c r="Z65" s="118" t="s">
        <v>427</v>
      </c>
      <c r="AA65" s="117">
        <v>9</v>
      </c>
      <c r="AB65" s="118" t="s">
        <v>427</v>
      </c>
      <c r="AC65" s="117">
        <v>0</v>
      </c>
      <c r="AD65" s="118" t="s">
        <v>14</v>
      </c>
      <c r="AE65" s="138">
        <v>398</v>
      </c>
      <c r="AF65" s="148" t="s">
        <v>92</v>
      </c>
    </row>
    <row r="66" spans="1:32" x14ac:dyDescent="0.2">
      <c r="A66" s="3" t="s">
        <v>260</v>
      </c>
      <c r="B66" s="140" t="s">
        <v>237</v>
      </c>
      <c r="C66" s="117">
        <v>5</v>
      </c>
      <c r="D66" s="149" t="s">
        <v>207</v>
      </c>
      <c r="E66" s="198"/>
      <c r="F66" s="188"/>
      <c r="G66" s="117">
        <v>26</v>
      </c>
      <c r="H66" s="118" t="s">
        <v>134</v>
      </c>
      <c r="I66" s="117">
        <v>30</v>
      </c>
      <c r="J66" s="149" t="s">
        <v>647</v>
      </c>
      <c r="K66" s="117">
        <v>10</v>
      </c>
      <c r="L66" s="149" t="s">
        <v>65</v>
      </c>
      <c r="M66" s="117">
        <v>21</v>
      </c>
      <c r="N66" s="118" t="s">
        <v>211</v>
      </c>
      <c r="O66" s="117">
        <v>0</v>
      </c>
      <c r="P66" s="149" t="s">
        <v>14</v>
      </c>
      <c r="Q66" s="198"/>
      <c r="R66" s="188"/>
      <c r="S66" s="117">
        <v>69</v>
      </c>
      <c r="T66" s="118" t="s">
        <v>368</v>
      </c>
      <c r="U66" s="188"/>
      <c r="V66" s="188"/>
      <c r="W66" s="117">
        <v>119</v>
      </c>
      <c r="X66" s="118" t="s">
        <v>747</v>
      </c>
      <c r="Y66" s="117">
        <v>10</v>
      </c>
      <c r="Z66" s="118" t="s">
        <v>65</v>
      </c>
      <c r="AA66" s="117">
        <v>15</v>
      </c>
      <c r="AB66" s="118" t="s">
        <v>184</v>
      </c>
      <c r="AC66" s="117">
        <v>0</v>
      </c>
      <c r="AD66" s="118" t="s">
        <v>14</v>
      </c>
      <c r="AE66" s="138">
        <v>308</v>
      </c>
      <c r="AF66" s="148" t="s">
        <v>42</v>
      </c>
    </row>
    <row r="67" spans="1:32" x14ac:dyDescent="0.2">
      <c r="A67" s="3" t="s">
        <v>260</v>
      </c>
      <c r="B67" s="140" t="s">
        <v>242</v>
      </c>
      <c r="C67" s="117">
        <v>12</v>
      </c>
      <c r="D67" s="149" t="s">
        <v>50</v>
      </c>
      <c r="E67" s="117">
        <v>15</v>
      </c>
      <c r="F67" s="118" t="s">
        <v>42</v>
      </c>
      <c r="G67" s="117">
        <v>102</v>
      </c>
      <c r="H67" s="118" t="s">
        <v>490</v>
      </c>
      <c r="I67" s="117">
        <v>30</v>
      </c>
      <c r="J67" s="149" t="s">
        <v>270</v>
      </c>
      <c r="K67" s="117">
        <v>34</v>
      </c>
      <c r="L67" s="149" t="s">
        <v>431</v>
      </c>
      <c r="M67" s="117">
        <v>79</v>
      </c>
      <c r="N67" s="118" t="s">
        <v>169</v>
      </c>
      <c r="O67" s="198"/>
      <c r="P67" s="188"/>
      <c r="Q67" s="198"/>
      <c r="R67" s="188"/>
      <c r="S67" s="117">
        <v>40</v>
      </c>
      <c r="T67" s="118" t="s">
        <v>629</v>
      </c>
      <c r="U67" s="117">
        <v>16</v>
      </c>
      <c r="V67" s="118" t="s">
        <v>359</v>
      </c>
      <c r="W67" s="117">
        <v>176</v>
      </c>
      <c r="X67" s="118" t="s">
        <v>313</v>
      </c>
      <c r="Y67" s="117">
        <v>7</v>
      </c>
      <c r="Z67" s="118" t="s">
        <v>336</v>
      </c>
      <c r="AA67" s="117">
        <v>25</v>
      </c>
      <c r="AB67" s="118" t="s">
        <v>193</v>
      </c>
      <c r="AC67" s="117">
        <v>0</v>
      </c>
      <c r="AD67" s="118" t="s">
        <v>14</v>
      </c>
      <c r="AE67" s="138">
        <v>539</v>
      </c>
      <c r="AF67" s="148" t="s">
        <v>184</v>
      </c>
    </row>
    <row r="68" spans="1:32" x14ac:dyDescent="0.2">
      <c r="A68" s="3" t="s">
        <v>260</v>
      </c>
      <c r="B68" s="140" t="s">
        <v>245</v>
      </c>
      <c r="C68" s="117">
        <v>3</v>
      </c>
      <c r="D68" s="149" t="s">
        <v>391</v>
      </c>
      <c r="E68" s="117">
        <v>7</v>
      </c>
      <c r="F68" s="118" t="s">
        <v>46</v>
      </c>
      <c r="G68" s="117">
        <v>3</v>
      </c>
      <c r="H68" s="118" t="s">
        <v>391</v>
      </c>
      <c r="I68" s="117">
        <v>13</v>
      </c>
      <c r="J68" s="149" t="s">
        <v>442</v>
      </c>
      <c r="K68" s="117">
        <v>19</v>
      </c>
      <c r="L68" s="149" t="s">
        <v>382</v>
      </c>
      <c r="M68" s="117">
        <v>31</v>
      </c>
      <c r="N68" s="118" t="s">
        <v>299</v>
      </c>
      <c r="O68" s="198"/>
      <c r="P68" s="188"/>
      <c r="Q68" s="117">
        <v>0</v>
      </c>
      <c r="R68" s="149" t="s">
        <v>14</v>
      </c>
      <c r="S68" s="117">
        <v>50</v>
      </c>
      <c r="T68" s="118" t="s">
        <v>227</v>
      </c>
      <c r="U68" s="117">
        <v>4</v>
      </c>
      <c r="V68" s="118" t="s">
        <v>293</v>
      </c>
      <c r="W68" s="117">
        <v>140</v>
      </c>
      <c r="X68" s="118" t="s">
        <v>318</v>
      </c>
      <c r="Y68" s="117">
        <v>11</v>
      </c>
      <c r="Z68" s="118" t="s">
        <v>175</v>
      </c>
      <c r="AA68" s="117">
        <v>13</v>
      </c>
      <c r="AB68" s="118" t="s">
        <v>442</v>
      </c>
      <c r="AC68" s="117">
        <v>0</v>
      </c>
      <c r="AD68" s="118" t="s">
        <v>14</v>
      </c>
      <c r="AE68" s="138">
        <v>296</v>
      </c>
      <c r="AF68" s="148" t="s">
        <v>263</v>
      </c>
    </row>
    <row r="69" spans="1:32" x14ac:dyDescent="0.2">
      <c r="A69" s="3" t="s">
        <v>260</v>
      </c>
      <c r="B69" s="140" t="s">
        <v>250</v>
      </c>
      <c r="C69" s="117">
        <v>0</v>
      </c>
      <c r="D69" s="149" t="s">
        <v>14</v>
      </c>
      <c r="E69" s="117">
        <v>0</v>
      </c>
      <c r="F69" s="118" t="s">
        <v>14</v>
      </c>
      <c r="G69" s="117">
        <v>4</v>
      </c>
      <c r="H69" s="118" t="s">
        <v>507</v>
      </c>
      <c r="I69" s="117">
        <v>0</v>
      </c>
      <c r="J69" s="149" t="s">
        <v>14</v>
      </c>
      <c r="K69" s="117">
        <v>0</v>
      </c>
      <c r="L69" s="149" t="s">
        <v>14</v>
      </c>
      <c r="M69" s="198"/>
      <c r="N69" s="188"/>
      <c r="O69" s="117">
        <v>0</v>
      </c>
      <c r="P69" s="149" t="s">
        <v>14</v>
      </c>
      <c r="Q69" s="117">
        <v>0</v>
      </c>
      <c r="R69" s="149" t="s">
        <v>14</v>
      </c>
      <c r="S69" s="117">
        <v>0</v>
      </c>
      <c r="T69" s="118" t="s">
        <v>14</v>
      </c>
      <c r="U69" s="188"/>
      <c r="V69" s="188"/>
      <c r="W69" s="117">
        <v>3</v>
      </c>
      <c r="X69" s="118" t="s">
        <v>412</v>
      </c>
      <c r="Y69" s="117">
        <v>0</v>
      </c>
      <c r="Z69" s="118" t="s">
        <v>14</v>
      </c>
      <c r="AA69" s="198"/>
      <c r="AB69" s="188"/>
      <c r="AC69" s="117">
        <v>0</v>
      </c>
      <c r="AD69" s="118" t="s">
        <v>14</v>
      </c>
      <c r="AE69" s="138">
        <v>11</v>
      </c>
      <c r="AF69" s="148" t="s">
        <v>452</v>
      </c>
    </row>
    <row r="70" spans="1:32" x14ac:dyDescent="0.2">
      <c r="A70" s="3" t="s">
        <v>260</v>
      </c>
      <c r="B70" s="140" t="s">
        <v>254</v>
      </c>
      <c r="C70" s="117">
        <v>0</v>
      </c>
      <c r="D70" s="149" t="s">
        <v>14</v>
      </c>
      <c r="E70" s="117">
        <v>0</v>
      </c>
      <c r="F70" s="118" t="s">
        <v>14</v>
      </c>
      <c r="G70" s="117">
        <v>0</v>
      </c>
      <c r="H70" s="118" t="s">
        <v>14</v>
      </c>
      <c r="I70" s="117">
        <v>0</v>
      </c>
      <c r="J70" s="149" t="s">
        <v>14</v>
      </c>
      <c r="K70" s="198"/>
      <c r="L70" s="188"/>
      <c r="M70" s="198"/>
      <c r="N70" s="188"/>
      <c r="O70" s="117">
        <v>0</v>
      </c>
      <c r="P70" s="149" t="s">
        <v>14</v>
      </c>
      <c r="Q70" s="198"/>
      <c r="R70" s="188"/>
      <c r="S70" s="117">
        <v>4</v>
      </c>
      <c r="T70" s="118" t="s">
        <v>231</v>
      </c>
      <c r="U70" s="117">
        <v>0</v>
      </c>
      <c r="V70" s="118" t="s">
        <v>14</v>
      </c>
      <c r="W70" s="117">
        <v>12</v>
      </c>
      <c r="X70" s="118" t="s">
        <v>836</v>
      </c>
      <c r="Y70" s="117">
        <v>0</v>
      </c>
      <c r="Z70" s="118" t="s">
        <v>14</v>
      </c>
      <c r="AA70" s="198"/>
      <c r="AB70" s="188"/>
      <c r="AC70" s="117">
        <v>0</v>
      </c>
      <c r="AD70" s="118" t="s">
        <v>14</v>
      </c>
      <c r="AE70" s="138">
        <v>22</v>
      </c>
      <c r="AF70" s="148" t="s">
        <v>492</v>
      </c>
    </row>
    <row r="71" spans="1:32" x14ac:dyDescent="0.2">
      <c r="A71" s="3" t="s">
        <v>260</v>
      </c>
      <c r="B71" s="140" t="s">
        <v>9</v>
      </c>
      <c r="C71" s="117">
        <v>170</v>
      </c>
      <c r="D71" s="76" t="s">
        <v>157</v>
      </c>
      <c r="E71" s="117">
        <v>123</v>
      </c>
      <c r="F71" s="118" t="s">
        <v>395</v>
      </c>
      <c r="G71" s="117">
        <v>1542</v>
      </c>
      <c r="H71" s="118" t="s">
        <v>384</v>
      </c>
      <c r="I71" s="117">
        <v>489</v>
      </c>
      <c r="J71" s="149" t="s">
        <v>442</v>
      </c>
      <c r="K71" s="117">
        <v>488</v>
      </c>
      <c r="L71" s="149" t="s">
        <v>442</v>
      </c>
      <c r="M71" s="117">
        <v>1008</v>
      </c>
      <c r="N71" s="118" t="s">
        <v>458</v>
      </c>
      <c r="O71" s="117">
        <v>14</v>
      </c>
      <c r="P71" s="76" t="s">
        <v>452</v>
      </c>
      <c r="Q71" s="117">
        <v>37</v>
      </c>
      <c r="R71" s="149" t="s">
        <v>257</v>
      </c>
      <c r="S71" s="117">
        <v>1662</v>
      </c>
      <c r="T71" s="118" t="s">
        <v>161</v>
      </c>
      <c r="U71" s="117">
        <v>215</v>
      </c>
      <c r="V71" s="118" t="s">
        <v>219</v>
      </c>
      <c r="W71" s="117">
        <v>4652</v>
      </c>
      <c r="X71" s="118" t="s">
        <v>45</v>
      </c>
      <c r="Y71" s="117">
        <v>257</v>
      </c>
      <c r="Z71" s="95" t="s">
        <v>427</v>
      </c>
      <c r="AA71" s="117">
        <v>405</v>
      </c>
      <c r="AB71" s="118" t="s">
        <v>175</v>
      </c>
      <c r="AC71" s="117">
        <v>1</v>
      </c>
      <c r="AD71" s="95" t="s">
        <v>14</v>
      </c>
      <c r="AE71" s="117">
        <v>11063</v>
      </c>
      <c r="AF71" s="148" t="s">
        <v>167</v>
      </c>
    </row>
    <row r="72" spans="1:32" x14ac:dyDescent="0.2">
      <c r="A72" s="3" t="s">
        <v>343</v>
      </c>
      <c r="B72" s="140" t="s">
        <v>109</v>
      </c>
      <c r="C72" s="117">
        <v>3</v>
      </c>
      <c r="D72" s="149" t="s">
        <v>543</v>
      </c>
      <c r="E72" s="117">
        <v>5</v>
      </c>
      <c r="F72" s="118" t="s">
        <v>439</v>
      </c>
      <c r="G72" s="117">
        <v>24</v>
      </c>
      <c r="H72" s="118" t="s">
        <v>520</v>
      </c>
      <c r="I72" s="117">
        <v>15</v>
      </c>
      <c r="J72" s="149" t="s">
        <v>34</v>
      </c>
      <c r="K72" s="117">
        <v>15</v>
      </c>
      <c r="L72" s="149" t="s">
        <v>34</v>
      </c>
      <c r="M72" s="117">
        <v>32</v>
      </c>
      <c r="N72" s="118" t="s">
        <v>629</v>
      </c>
      <c r="O72" s="117">
        <v>0</v>
      </c>
      <c r="P72" s="149" t="s">
        <v>14</v>
      </c>
      <c r="Q72" s="117">
        <v>6</v>
      </c>
      <c r="R72" s="149" t="s">
        <v>293</v>
      </c>
      <c r="S72" s="117">
        <v>105</v>
      </c>
      <c r="T72" s="118" t="s">
        <v>444</v>
      </c>
      <c r="U72" s="117">
        <v>15</v>
      </c>
      <c r="V72" s="118" t="s">
        <v>34</v>
      </c>
      <c r="W72" s="117">
        <v>167</v>
      </c>
      <c r="X72" s="118" t="s">
        <v>747</v>
      </c>
      <c r="Y72" s="117">
        <v>28</v>
      </c>
      <c r="Z72" s="118" t="s">
        <v>450</v>
      </c>
      <c r="AA72" s="117">
        <v>18</v>
      </c>
      <c r="AB72" s="118" t="s">
        <v>327</v>
      </c>
      <c r="AC72" s="117">
        <v>0</v>
      </c>
      <c r="AD72" s="118" t="s">
        <v>14</v>
      </c>
      <c r="AE72" s="138">
        <v>433</v>
      </c>
      <c r="AF72" s="148" t="s">
        <v>135</v>
      </c>
    </row>
    <row r="73" spans="1:32" x14ac:dyDescent="0.2">
      <c r="A73" s="3" t="s">
        <v>343</v>
      </c>
      <c r="B73" s="140" t="s">
        <v>115</v>
      </c>
      <c r="C73" s="117">
        <v>5</v>
      </c>
      <c r="D73" s="149" t="s">
        <v>157</v>
      </c>
      <c r="E73" s="198"/>
      <c r="F73" s="188"/>
      <c r="G73" s="117">
        <v>25</v>
      </c>
      <c r="H73" s="118" t="s">
        <v>218</v>
      </c>
      <c r="I73" s="117">
        <v>10</v>
      </c>
      <c r="J73" s="149" t="s">
        <v>359</v>
      </c>
      <c r="K73" s="117">
        <v>5</v>
      </c>
      <c r="L73" s="149" t="s">
        <v>157</v>
      </c>
      <c r="M73" s="117">
        <v>19</v>
      </c>
      <c r="N73" s="118" t="s">
        <v>633</v>
      </c>
      <c r="O73" s="117">
        <v>0</v>
      </c>
      <c r="P73" s="149" t="s">
        <v>14</v>
      </c>
      <c r="Q73" s="117">
        <v>0</v>
      </c>
      <c r="R73" s="149" t="s">
        <v>14</v>
      </c>
      <c r="S73" s="117">
        <v>66</v>
      </c>
      <c r="T73" s="118" t="s">
        <v>223</v>
      </c>
      <c r="U73" s="117">
        <v>3</v>
      </c>
      <c r="V73" s="118" t="s">
        <v>509</v>
      </c>
      <c r="W73" s="117">
        <v>174</v>
      </c>
      <c r="X73" s="118" t="s">
        <v>636</v>
      </c>
      <c r="Y73" s="117">
        <v>10</v>
      </c>
      <c r="Z73" s="118" t="s">
        <v>359</v>
      </c>
      <c r="AA73" s="117">
        <v>17</v>
      </c>
      <c r="AB73" s="118" t="s">
        <v>26</v>
      </c>
      <c r="AC73" s="117">
        <v>0</v>
      </c>
      <c r="AD73" s="118" t="s">
        <v>14</v>
      </c>
      <c r="AE73" s="138">
        <v>335</v>
      </c>
      <c r="AF73" s="148" t="s">
        <v>38</v>
      </c>
    </row>
    <row r="74" spans="1:32" x14ac:dyDescent="0.2">
      <c r="A74" s="3" t="s">
        <v>343</v>
      </c>
      <c r="B74" s="140" t="s">
        <v>120</v>
      </c>
      <c r="C74" s="117">
        <v>10</v>
      </c>
      <c r="D74" s="149" t="s">
        <v>157</v>
      </c>
      <c r="E74" s="198"/>
      <c r="F74" s="188"/>
      <c r="G74" s="117">
        <v>48</v>
      </c>
      <c r="H74" s="118" t="s">
        <v>83</v>
      </c>
      <c r="I74" s="117">
        <v>49</v>
      </c>
      <c r="J74" s="149" t="s">
        <v>627</v>
      </c>
      <c r="K74" s="117">
        <v>18</v>
      </c>
      <c r="L74" s="149" t="s">
        <v>263</v>
      </c>
      <c r="M74" s="117">
        <v>54</v>
      </c>
      <c r="N74" s="118" t="s">
        <v>578</v>
      </c>
      <c r="O74" s="198"/>
      <c r="P74" s="188"/>
      <c r="Q74" s="117">
        <v>5</v>
      </c>
      <c r="R74" s="149" t="s">
        <v>543</v>
      </c>
      <c r="S74" s="117">
        <v>111</v>
      </c>
      <c r="T74" s="118" t="s">
        <v>123</v>
      </c>
      <c r="U74" s="117">
        <v>16</v>
      </c>
      <c r="V74" s="118" t="s">
        <v>46</v>
      </c>
      <c r="W74" s="117">
        <v>309</v>
      </c>
      <c r="X74" s="118" t="s">
        <v>18</v>
      </c>
      <c r="Y74" s="117">
        <v>14</v>
      </c>
      <c r="Z74" s="118" t="s">
        <v>385</v>
      </c>
      <c r="AA74" s="117">
        <v>28</v>
      </c>
      <c r="AB74" s="118" t="s">
        <v>327</v>
      </c>
      <c r="AC74" s="117">
        <v>2</v>
      </c>
      <c r="AD74" s="118" t="s">
        <v>257</v>
      </c>
      <c r="AE74" s="138">
        <v>667</v>
      </c>
      <c r="AF74" s="148" t="s">
        <v>414</v>
      </c>
    </row>
    <row r="75" spans="1:32" x14ac:dyDescent="0.2">
      <c r="A75" s="3" t="s">
        <v>343</v>
      </c>
      <c r="B75" s="140" t="s">
        <v>125</v>
      </c>
      <c r="C75" s="117">
        <v>11</v>
      </c>
      <c r="D75" s="149" t="s">
        <v>232</v>
      </c>
      <c r="E75" s="117">
        <v>13</v>
      </c>
      <c r="F75" s="118" t="s">
        <v>427</v>
      </c>
      <c r="G75" s="117">
        <v>30</v>
      </c>
      <c r="H75" s="118" t="s">
        <v>141</v>
      </c>
      <c r="I75" s="117">
        <v>28</v>
      </c>
      <c r="J75" s="149" t="s">
        <v>472</v>
      </c>
      <c r="K75" s="117">
        <v>62</v>
      </c>
      <c r="L75" s="149" t="s">
        <v>372</v>
      </c>
      <c r="M75" s="117">
        <v>24</v>
      </c>
      <c r="N75" s="118" t="s">
        <v>89</v>
      </c>
      <c r="O75" s="117">
        <v>0</v>
      </c>
      <c r="P75" s="149" t="s">
        <v>14</v>
      </c>
      <c r="Q75" s="198"/>
      <c r="R75" s="188"/>
      <c r="S75" s="117">
        <v>119</v>
      </c>
      <c r="T75" s="118" t="s">
        <v>201</v>
      </c>
      <c r="U75" s="117">
        <v>20</v>
      </c>
      <c r="V75" s="118" t="s">
        <v>92</v>
      </c>
      <c r="W75" s="117">
        <v>218</v>
      </c>
      <c r="X75" s="118" t="s">
        <v>595</v>
      </c>
      <c r="Y75" s="117">
        <v>3</v>
      </c>
      <c r="Z75" s="118" t="s">
        <v>340</v>
      </c>
      <c r="AA75" s="117">
        <v>30</v>
      </c>
      <c r="AB75" s="118" t="s">
        <v>141</v>
      </c>
      <c r="AC75" s="117">
        <v>0</v>
      </c>
      <c r="AD75" s="118" t="s">
        <v>14</v>
      </c>
      <c r="AE75" s="138">
        <v>559</v>
      </c>
      <c r="AF75" s="148" t="s">
        <v>184</v>
      </c>
    </row>
    <row r="76" spans="1:32" x14ac:dyDescent="0.2">
      <c r="A76" s="3" t="s">
        <v>343</v>
      </c>
      <c r="B76" s="140" t="s">
        <v>131</v>
      </c>
      <c r="C76" s="198"/>
      <c r="D76" s="188"/>
      <c r="E76" s="117">
        <v>0</v>
      </c>
      <c r="F76" s="118" t="s">
        <v>14</v>
      </c>
      <c r="G76" s="117">
        <v>124</v>
      </c>
      <c r="H76" s="118" t="s">
        <v>927</v>
      </c>
      <c r="I76" s="117">
        <v>5</v>
      </c>
      <c r="J76" s="149" t="s">
        <v>263</v>
      </c>
      <c r="K76" s="198"/>
      <c r="L76" s="188"/>
      <c r="M76" s="117">
        <v>5</v>
      </c>
      <c r="N76" s="118" t="s">
        <v>263</v>
      </c>
      <c r="O76" s="117">
        <v>0</v>
      </c>
      <c r="P76" s="149" t="s">
        <v>14</v>
      </c>
      <c r="Q76" s="117">
        <v>0</v>
      </c>
      <c r="R76" s="149" t="s">
        <v>14</v>
      </c>
      <c r="S76" s="198"/>
      <c r="T76" s="188"/>
      <c r="U76" s="117">
        <v>0</v>
      </c>
      <c r="V76" s="118" t="s">
        <v>14</v>
      </c>
      <c r="W76" s="117">
        <v>46</v>
      </c>
      <c r="X76" s="118" t="s">
        <v>471</v>
      </c>
      <c r="Y76" s="117">
        <v>0</v>
      </c>
      <c r="Z76" s="118" t="s">
        <v>14</v>
      </c>
      <c r="AA76" s="117">
        <v>0</v>
      </c>
      <c r="AB76" s="118" t="s">
        <v>14</v>
      </c>
      <c r="AC76" s="117">
        <v>0</v>
      </c>
      <c r="AD76" s="118" t="s">
        <v>14</v>
      </c>
      <c r="AE76" s="138">
        <v>183</v>
      </c>
      <c r="AF76" s="148" t="s">
        <v>207</v>
      </c>
    </row>
    <row r="77" spans="1:32" x14ac:dyDescent="0.2">
      <c r="A77" s="3" t="s">
        <v>343</v>
      </c>
      <c r="B77" s="140" t="s">
        <v>136</v>
      </c>
      <c r="C77" s="117">
        <v>6</v>
      </c>
      <c r="D77" s="149" t="s">
        <v>391</v>
      </c>
      <c r="E77" s="198"/>
      <c r="F77" s="188"/>
      <c r="G77" s="117">
        <v>98</v>
      </c>
      <c r="H77" s="118" t="s">
        <v>400</v>
      </c>
      <c r="I77" s="117">
        <v>16</v>
      </c>
      <c r="J77" s="149" t="s">
        <v>263</v>
      </c>
      <c r="K77" s="117">
        <v>11</v>
      </c>
      <c r="L77" s="149" t="s">
        <v>462</v>
      </c>
      <c r="M77" s="117">
        <v>53</v>
      </c>
      <c r="N77" s="118" t="s">
        <v>322</v>
      </c>
      <c r="O77" s="198"/>
      <c r="P77" s="188"/>
      <c r="Q77" s="117">
        <v>0</v>
      </c>
      <c r="R77" s="149" t="s">
        <v>14</v>
      </c>
      <c r="S77" s="117">
        <v>82</v>
      </c>
      <c r="T77" s="118" t="s">
        <v>192</v>
      </c>
      <c r="U77" s="117">
        <v>0</v>
      </c>
      <c r="V77" s="118" t="s">
        <v>14</v>
      </c>
      <c r="W77" s="117">
        <v>314</v>
      </c>
      <c r="X77" s="118" t="s">
        <v>533</v>
      </c>
      <c r="Y77" s="117">
        <v>4</v>
      </c>
      <c r="Z77" s="118" t="s">
        <v>543</v>
      </c>
      <c r="AA77" s="117">
        <v>15</v>
      </c>
      <c r="AB77" s="118" t="s">
        <v>55</v>
      </c>
      <c r="AC77" s="117">
        <v>0</v>
      </c>
      <c r="AD77" s="118" t="s">
        <v>14</v>
      </c>
      <c r="AE77" s="138">
        <v>602</v>
      </c>
      <c r="AF77" s="148" t="s">
        <v>87</v>
      </c>
    </row>
    <row r="78" spans="1:32" x14ac:dyDescent="0.2">
      <c r="A78" s="3" t="s">
        <v>343</v>
      </c>
      <c r="B78" s="140" t="s">
        <v>143</v>
      </c>
      <c r="C78" s="117">
        <v>7</v>
      </c>
      <c r="D78" s="149" t="s">
        <v>219</v>
      </c>
      <c r="E78" s="117">
        <v>3</v>
      </c>
      <c r="F78" s="118" t="s">
        <v>554</v>
      </c>
      <c r="G78" s="117">
        <v>7</v>
      </c>
      <c r="H78" s="118" t="s">
        <v>219</v>
      </c>
      <c r="I78" s="117">
        <v>9</v>
      </c>
      <c r="J78" s="149" t="s">
        <v>55</v>
      </c>
      <c r="K78" s="117">
        <v>39</v>
      </c>
      <c r="L78" s="149" t="s">
        <v>251</v>
      </c>
      <c r="M78" s="117">
        <v>29</v>
      </c>
      <c r="N78" s="118" t="s">
        <v>363</v>
      </c>
      <c r="O78" s="198"/>
      <c r="P78" s="188"/>
      <c r="Q78" s="198"/>
      <c r="R78" s="188"/>
      <c r="S78" s="117">
        <v>61</v>
      </c>
      <c r="T78" s="118" t="s">
        <v>329</v>
      </c>
      <c r="U78" s="117">
        <v>15</v>
      </c>
      <c r="V78" s="118" t="s">
        <v>447</v>
      </c>
      <c r="W78" s="117">
        <v>150</v>
      </c>
      <c r="X78" s="118" t="s">
        <v>256</v>
      </c>
      <c r="Y78" s="117">
        <v>16</v>
      </c>
      <c r="Z78" s="118" t="s">
        <v>442</v>
      </c>
      <c r="AA78" s="117">
        <v>19</v>
      </c>
      <c r="AB78" s="118" t="s">
        <v>626</v>
      </c>
      <c r="AC78" s="117">
        <v>7</v>
      </c>
      <c r="AD78" s="118" t="s">
        <v>219</v>
      </c>
      <c r="AE78" s="138">
        <v>364</v>
      </c>
      <c r="AF78" s="148" t="s">
        <v>65</v>
      </c>
    </row>
    <row r="79" spans="1:32" x14ac:dyDescent="0.2">
      <c r="A79" s="3" t="s">
        <v>343</v>
      </c>
      <c r="B79" s="140" t="s">
        <v>147</v>
      </c>
      <c r="C79" s="117">
        <v>3</v>
      </c>
      <c r="D79" s="149" t="s">
        <v>391</v>
      </c>
      <c r="E79" s="185"/>
      <c r="F79" s="186"/>
      <c r="G79" s="117">
        <v>43</v>
      </c>
      <c r="H79" s="118" t="s">
        <v>161</v>
      </c>
      <c r="I79" s="117">
        <v>21</v>
      </c>
      <c r="J79" s="149" t="s">
        <v>627</v>
      </c>
      <c r="K79" s="117">
        <v>13</v>
      </c>
      <c r="L79" s="149" t="s">
        <v>236</v>
      </c>
      <c r="M79" s="117">
        <v>36</v>
      </c>
      <c r="N79" s="118" t="s">
        <v>541</v>
      </c>
      <c r="O79" s="185"/>
      <c r="P79" s="189"/>
      <c r="Q79" s="198"/>
      <c r="R79" s="188"/>
      <c r="S79" s="117">
        <v>53</v>
      </c>
      <c r="T79" s="118" t="s">
        <v>146</v>
      </c>
      <c r="U79" s="117">
        <v>4</v>
      </c>
      <c r="V79" s="118" t="s">
        <v>293</v>
      </c>
      <c r="W79" s="117">
        <v>93</v>
      </c>
      <c r="X79" s="118" t="s">
        <v>491</v>
      </c>
      <c r="Y79" s="117">
        <v>7</v>
      </c>
      <c r="Z79" s="118" t="s">
        <v>46</v>
      </c>
      <c r="AA79" s="117">
        <v>12</v>
      </c>
      <c r="AB79" s="118" t="s">
        <v>327</v>
      </c>
      <c r="AC79" s="117">
        <v>1</v>
      </c>
      <c r="AD79" s="118" t="s">
        <v>257</v>
      </c>
      <c r="AE79" s="138">
        <v>287</v>
      </c>
      <c r="AF79" s="148" t="s">
        <v>55</v>
      </c>
    </row>
    <row r="80" spans="1:32" x14ac:dyDescent="0.2">
      <c r="A80" s="3" t="s">
        <v>343</v>
      </c>
      <c r="B80" s="140" t="s">
        <v>152</v>
      </c>
      <c r="C80" s="117">
        <v>0</v>
      </c>
      <c r="D80" s="149" t="s">
        <v>14</v>
      </c>
      <c r="E80" s="117">
        <v>0</v>
      </c>
      <c r="F80" s="118" t="s">
        <v>14</v>
      </c>
      <c r="G80" s="117">
        <v>39</v>
      </c>
      <c r="H80" s="118" t="s">
        <v>842</v>
      </c>
      <c r="I80" s="198"/>
      <c r="J80" s="188"/>
      <c r="K80" s="117">
        <v>0</v>
      </c>
      <c r="L80" s="149" t="s">
        <v>14</v>
      </c>
      <c r="M80" s="117">
        <v>3</v>
      </c>
      <c r="N80" s="118" t="s">
        <v>130</v>
      </c>
      <c r="O80" s="117">
        <v>0</v>
      </c>
      <c r="P80" s="149" t="s">
        <v>14</v>
      </c>
      <c r="Q80" s="117">
        <v>0</v>
      </c>
      <c r="R80" s="149" t="s">
        <v>14</v>
      </c>
      <c r="S80" s="198"/>
      <c r="T80" s="188"/>
      <c r="U80" s="117">
        <v>0</v>
      </c>
      <c r="V80" s="118" t="s">
        <v>14</v>
      </c>
      <c r="W80" s="117">
        <v>11</v>
      </c>
      <c r="X80" s="118" t="s">
        <v>430</v>
      </c>
      <c r="Y80" s="198"/>
      <c r="Z80" s="188"/>
      <c r="AA80" s="117">
        <v>6</v>
      </c>
      <c r="AB80" s="118" t="s">
        <v>276</v>
      </c>
      <c r="AC80" s="117">
        <v>0</v>
      </c>
      <c r="AD80" s="118" t="s">
        <v>14</v>
      </c>
      <c r="AE80" s="138">
        <v>63</v>
      </c>
      <c r="AF80" s="148" t="s">
        <v>632</v>
      </c>
    </row>
    <row r="81" spans="1:32" x14ac:dyDescent="0.2">
      <c r="A81" s="3" t="s">
        <v>343</v>
      </c>
      <c r="B81" s="140" t="s">
        <v>158</v>
      </c>
      <c r="C81" s="117">
        <v>5</v>
      </c>
      <c r="D81" s="149" t="s">
        <v>336</v>
      </c>
      <c r="E81" s="198"/>
      <c r="F81" s="188"/>
      <c r="G81" s="117">
        <v>10</v>
      </c>
      <c r="H81" s="118" t="s">
        <v>263</v>
      </c>
      <c r="I81" s="117">
        <v>23</v>
      </c>
      <c r="J81" s="149" t="s">
        <v>84</v>
      </c>
      <c r="K81" s="117">
        <v>13</v>
      </c>
      <c r="L81" s="149" t="s">
        <v>34</v>
      </c>
      <c r="M81" s="117">
        <v>38</v>
      </c>
      <c r="N81" s="118" t="s">
        <v>140</v>
      </c>
      <c r="O81" s="117">
        <v>0</v>
      </c>
      <c r="P81" s="149" t="s">
        <v>14</v>
      </c>
      <c r="Q81" s="198"/>
      <c r="R81" s="188"/>
      <c r="S81" s="117">
        <v>90</v>
      </c>
      <c r="T81" s="118" t="s">
        <v>416</v>
      </c>
      <c r="U81" s="117">
        <v>4</v>
      </c>
      <c r="V81" s="118" t="s">
        <v>395</v>
      </c>
      <c r="W81" s="117">
        <v>165</v>
      </c>
      <c r="X81" s="118" t="s">
        <v>762</v>
      </c>
      <c r="Y81" s="117">
        <v>11</v>
      </c>
      <c r="Z81" s="118" t="s">
        <v>38</v>
      </c>
      <c r="AA81" s="117">
        <v>12</v>
      </c>
      <c r="AB81" s="118" t="s">
        <v>65</v>
      </c>
      <c r="AC81" s="117">
        <v>2</v>
      </c>
      <c r="AD81" s="118" t="s">
        <v>340</v>
      </c>
      <c r="AE81" s="138">
        <v>376</v>
      </c>
      <c r="AF81" s="148" t="s">
        <v>97</v>
      </c>
    </row>
    <row r="82" spans="1:32" x14ac:dyDescent="0.2">
      <c r="A82" s="3" t="s">
        <v>343</v>
      </c>
      <c r="B82" s="140" t="s">
        <v>162</v>
      </c>
      <c r="C82" s="117">
        <v>0</v>
      </c>
      <c r="D82" s="149" t="s">
        <v>14</v>
      </c>
      <c r="E82" s="117">
        <v>0</v>
      </c>
      <c r="F82" s="118" t="s">
        <v>14</v>
      </c>
      <c r="G82" s="117">
        <v>14</v>
      </c>
      <c r="H82" s="118" t="s">
        <v>626</v>
      </c>
      <c r="I82" s="117">
        <v>12</v>
      </c>
      <c r="J82" s="149" t="s">
        <v>442</v>
      </c>
      <c r="K82" s="117">
        <v>4</v>
      </c>
      <c r="L82" s="149" t="s">
        <v>157</v>
      </c>
      <c r="M82" s="117">
        <v>20</v>
      </c>
      <c r="N82" s="118" t="s">
        <v>629</v>
      </c>
      <c r="O82" s="117">
        <v>0</v>
      </c>
      <c r="P82" s="149" t="s">
        <v>14</v>
      </c>
      <c r="Q82" s="117">
        <v>6</v>
      </c>
      <c r="R82" s="149" t="s">
        <v>50</v>
      </c>
      <c r="S82" s="117">
        <v>56</v>
      </c>
      <c r="T82" s="118" t="s">
        <v>409</v>
      </c>
      <c r="U82" s="188"/>
      <c r="V82" s="188"/>
      <c r="W82" s="117">
        <v>143</v>
      </c>
      <c r="X82" s="118" t="s">
        <v>592</v>
      </c>
      <c r="Y82" s="198"/>
      <c r="Z82" s="188"/>
      <c r="AA82" s="117">
        <v>13</v>
      </c>
      <c r="AB82" s="118" t="s">
        <v>130</v>
      </c>
      <c r="AC82" s="117">
        <v>0</v>
      </c>
      <c r="AD82" s="118" t="s">
        <v>14</v>
      </c>
      <c r="AE82" s="138">
        <v>270</v>
      </c>
      <c r="AF82" s="148" t="s">
        <v>46</v>
      </c>
    </row>
    <row r="83" spans="1:32" x14ac:dyDescent="0.2">
      <c r="A83" s="3" t="s">
        <v>343</v>
      </c>
      <c r="B83" s="140" t="s">
        <v>166</v>
      </c>
      <c r="C83" s="117">
        <v>6</v>
      </c>
      <c r="D83" s="149" t="s">
        <v>207</v>
      </c>
      <c r="E83" s="117">
        <v>0</v>
      </c>
      <c r="F83" s="118" t="s">
        <v>14</v>
      </c>
      <c r="G83" s="117">
        <v>24</v>
      </c>
      <c r="H83" s="118" t="s">
        <v>22</v>
      </c>
      <c r="I83" s="117">
        <v>17</v>
      </c>
      <c r="J83" s="149" t="s">
        <v>442</v>
      </c>
      <c r="K83" s="117">
        <v>6</v>
      </c>
      <c r="L83" s="149" t="s">
        <v>207</v>
      </c>
      <c r="M83" s="117">
        <v>29</v>
      </c>
      <c r="N83" s="118" t="s">
        <v>218</v>
      </c>
      <c r="O83" s="198"/>
      <c r="P83" s="188"/>
      <c r="Q83" s="117">
        <v>4</v>
      </c>
      <c r="R83" s="149" t="s">
        <v>391</v>
      </c>
      <c r="S83" s="117">
        <v>75</v>
      </c>
      <c r="T83" s="118" t="s">
        <v>347</v>
      </c>
      <c r="U83" s="117">
        <v>13</v>
      </c>
      <c r="V83" s="118" t="s">
        <v>425</v>
      </c>
      <c r="W83" s="117">
        <v>154</v>
      </c>
      <c r="X83" s="118" t="s">
        <v>390</v>
      </c>
      <c r="Y83" s="117">
        <v>7</v>
      </c>
      <c r="Z83" s="118" t="s">
        <v>462</v>
      </c>
      <c r="AA83" s="117">
        <v>20</v>
      </c>
      <c r="AB83" s="118" t="s">
        <v>626</v>
      </c>
      <c r="AC83" s="117">
        <v>30</v>
      </c>
      <c r="AD83" s="118" t="s">
        <v>441</v>
      </c>
      <c r="AE83" s="138">
        <v>386</v>
      </c>
      <c r="AF83" s="148" t="s">
        <v>425</v>
      </c>
    </row>
    <row r="84" spans="1:32" x14ac:dyDescent="0.2">
      <c r="A84" s="3" t="s">
        <v>343</v>
      </c>
      <c r="B84" s="140" t="s">
        <v>170</v>
      </c>
      <c r="C84" s="117">
        <v>5</v>
      </c>
      <c r="D84" s="149" t="s">
        <v>336</v>
      </c>
      <c r="E84" s="198"/>
      <c r="F84" s="188"/>
      <c r="G84" s="117">
        <v>14</v>
      </c>
      <c r="H84" s="118" t="s">
        <v>92</v>
      </c>
      <c r="I84" s="117">
        <v>17</v>
      </c>
      <c r="J84" s="149" t="s">
        <v>442</v>
      </c>
      <c r="K84" s="117">
        <v>8</v>
      </c>
      <c r="L84" s="149" t="s">
        <v>385</v>
      </c>
      <c r="M84" s="117">
        <v>19</v>
      </c>
      <c r="N84" s="118" t="s">
        <v>184</v>
      </c>
      <c r="O84" s="117">
        <v>0</v>
      </c>
      <c r="P84" s="149" t="s">
        <v>14</v>
      </c>
      <c r="Q84" s="198"/>
      <c r="R84" s="188"/>
      <c r="S84" s="117">
        <v>73</v>
      </c>
      <c r="T84" s="118" t="s">
        <v>490</v>
      </c>
      <c r="U84" s="117">
        <v>8</v>
      </c>
      <c r="V84" s="118" t="s">
        <v>385</v>
      </c>
      <c r="W84" s="117">
        <v>204</v>
      </c>
      <c r="X84" s="118" t="s">
        <v>727</v>
      </c>
      <c r="Y84" s="117">
        <v>15</v>
      </c>
      <c r="Z84" s="118" t="s">
        <v>422</v>
      </c>
      <c r="AA84" s="117">
        <v>19</v>
      </c>
      <c r="AB84" s="118" t="s">
        <v>184</v>
      </c>
      <c r="AC84" s="117">
        <v>0</v>
      </c>
      <c r="AD84" s="118" t="s">
        <v>14</v>
      </c>
      <c r="AE84" s="138">
        <v>386</v>
      </c>
      <c r="AF84" s="148" t="s">
        <v>425</v>
      </c>
    </row>
    <row r="85" spans="1:32" x14ac:dyDescent="0.2">
      <c r="A85" s="3" t="s">
        <v>343</v>
      </c>
      <c r="B85" s="140" t="s">
        <v>176</v>
      </c>
      <c r="C85" s="117">
        <v>0</v>
      </c>
      <c r="D85" s="149" t="s">
        <v>14</v>
      </c>
      <c r="E85" s="117">
        <v>0</v>
      </c>
      <c r="F85" s="118" t="s">
        <v>14</v>
      </c>
      <c r="G85" s="117">
        <v>175</v>
      </c>
      <c r="H85" s="118" t="s">
        <v>685</v>
      </c>
      <c r="I85" s="117">
        <v>0</v>
      </c>
      <c r="J85" s="149" t="s">
        <v>14</v>
      </c>
      <c r="K85" s="117">
        <v>4</v>
      </c>
      <c r="L85" s="149" t="s">
        <v>457</v>
      </c>
      <c r="M85" s="198"/>
      <c r="N85" s="188"/>
      <c r="O85" s="117">
        <v>0</v>
      </c>
      <c r="P85" s="149" t="s">
        <v>14</v>
      </c>
      <c r="Q85" s="117">
        <v>0</v>
      </c>
      <c r="R85" s="149" t="s">
        <v>14</v>
      </c>
      <c r="S85" s="117">
        <v>6</v>
      </c>
      <c r="T85" s="118" t="s">
        <v>241</v>
      </c>
      <c r="U85" s="117">
        <v>0</v>
      </c>
      <c r="V85" s="118" t="s">
        <v>14</v>
      </c>
      <c r="W85" s="117">
        <v>43</v>
      </c>
      <c r="X85" s="118" t="s">
        <v>146</v>
      </c>
      <c r="Y85" s="117">
        <v>0</v>
      </c>
      <c r="Z85" s="118" t="s">
        <v>14</v>
      </c>
      <c r="AA85" s="117">
        <v>3</v>
      </c>
      <c r="AB85" s="118" t="s">
        <v>336</v>
      </c>
      <c r="AC85" s="117">
        <v>0</v>
      </c>
      <c r="AD85" s="118" t="s">
        <v>14</v>
      </c>
      <c r="AE85" s="138">
        <v>233</v>
      </c>
      <c r="AF85" s="148" t="s">
        <v>232</v>
      </c>
    </row>
    <row r="86" spans="1:32" x14ac:dyDescent="0.2">
      <c r="A86" s="3" t="s">
        <v>343</v>
      </c>
      <c r="B86" s="140" t="s">
        <v>180</v>
      </c>
      <c r="C86" s="198"/>
      <c r="D86" s="188"/>
      <c r="E86" s="117">
        <v>18</v>
      </c>
      <c r="F86" s="118" t="s">
        <v>135</v>
      </c>
      <c r="G86" s="117">
        <v>85</v>
      </c>
      <c r="H86" s="118" t="s">
        <v>437</v>
      </c>
      <c r="I86" s="117">
        <v>7</v>
      </c>
      <c r="J86" s="149" t="s">
        <v>157</v>
      </c>
      <c r="K86" s="117">
        <v>42</v>
      </c>
      <c r="L86" s="149" t="s">
        <v>183</v>
      </c>
      <c r="M86" s="117">
        <v>36</v>
      </c>
      <c r="N86" s="118" t="s">
        <v>648</v>
      </c>
      <c r="O86" s="117">
        <v>0</v>
      </c>
      <c r="P86" s="149" t="s">
        <v>14</v>
      </c>
      <c r="Q86" s="117">
        <v>0</v>
      </c>
      <c r="R86" s="149" t="s">
        <v>14</v>
      </c>
      <c r="S86" s="117">
        <v>56</v>
      </c>
      <c r="T86" s="118" t="s">
        <v>210</v>
      </c>
      <c r="U86" s="117">
        <v>0</v>
      </c>
      <c r="V86" s="118" t="s">
        <v>14</v>
      </c>
      <c r="W86" s="117">
        <v>207</v>
      </c>
      <c r="X86" s="118" t="s">
        <v>465</v>
      </c>
      <c r="Y86" s="117">
        <v>11</v>
      </c>
      <c r="Z86" s="118" t="s">
        <v>427</v>
      </c>
      <c r="AA86" s="117">
        <v>9</v>
      </c>
      <c r="AB86" s="118" t="s">
        <v>219</v>
      </c>
      <c r="AC86" s="117">
        <v>0</v>
      </c>
      <c r="AD86" s="118" t="s">
        <v>14</v>
      </c>
      <c r="AE86" s="138">
        <v>473</v>
      </c>
      <c r="AF86" s="148" t="s">
        <v>447</v>
      </c>
    </row>
    <row r="87" spans="1:32" x14ac:dyDescent="0.2">
      <c r="A87" s="3" t="s">
        <v>343</v>
      </c>
      <c r="B87" s="140" t="s">
        <v>185</v>
      </c>
      <c r="C87" s="117">
        <v>4</v>
      </c>
      <c r="D87" s="149" t="s">
        <v>509</v>
      </c>
      <c r="E87" s="198"/>
      <c r="F87" s="188"/>
      <c r="G87" s="117">
        <v>12</v>
      </c>
      <c r="H87" s="118" t="s">
        <v>263</v>
      </c>
      <c r="I87" s="117">
        <v>31</v>
      </c>
      <c r="J87" s="149" t="s">
        <v>418</v>
      </c>
      <c r="K87" s="117">
        <v>16</v>
      </c>
      <c r="L87" s="149" t="s">
        <v>34</v>
      </c>
      <c r="M87" s="117">
        <v>45</v>
      </c>
      <c r="N87" s="118" t="s">
        <v>630</v>
      </c>
      <c r="O87" s="198"/>
      <c r="P87" s="188"/>
      <c r="Q87" s="117">
        <v>0</v>
      </c>
      <c r="R87" s="149" t="s">
        <v>14</v>
      </c>
      <c r="S87" s="117">
        <v>88</v>
      </c>
      <c r="T87" s="118" t="s">
        <v>188</v>
      </c>
      <c r="U87" s="117">
        <v>4</v>
      </c>
      <c r="V87" s="118" t="s">
        <v>509</v>
      </c>
      <c r="W87" s="117">
        <v>223</v>
      </c>
      <c r="X87" s="118" t="s">
        <v>429</v>
      </c>
      <c r="Y87" s="117">
        <v>9</v>
      </c>
      <c r="Z87" s="118" t="s">
        <v>232</v>
      </c>
      <c r="AA87" s="117">
        <v>17</v>
      </c>
      <c r="AB87" s="118" t="s">
        <v>135</v>
      </c>
      <c r="AC87" s="117">
        <v>0</v>
      </c>
      <c r="AD87" s="118" t="s">
        <v>14</v>
      </c>
      <c r="AE87" s="138">
        <v>452</v>
      </c>
      <c r="AF87" s="148" t="s">
        <v>30</v>
      </c>
    </row>
    <row r="88" spans="1:32" x14ac:dyDescent="0.2">
      <c r="A88" s="3" t="s">
        <v>343</v>
      </c>
      <c r="B88" s="140" t="s">
        <v>190</v>
      </c>
      <c r="C88" s="117">
        <v>4</v>
      </c>
      <c r="D88" s="149" t="s">
        <v>554</v>
      </c>
      <c r="E88" s="198"/>
      <c r="F88" s="188"/>
      <c r="G88" s="117">
        <v>89</v>
      </c>
      <c r="H88" s="118" t="s">
        <v>146</v>
      </c>
      <c r="I88" s="117">
        <v>15</v>
      </c>
      <c r="J88" s="149" t="s">
        <v>114</v>
      </c>
      <c r="K88" s="117">
        <v>26</v>
      </c>
      <c r="L88" s="149" t="s">
        <v>141</v>
      </c>
      <c r="M88" s="117">
        <v>40</v>
      </c>
      <c r="N88" s="118" t="s">
        <v>285</v>
      </c>
      <c r="O88" s="117">
        <v>0</v>
      </c>
      <c r="P88" s="149" t="s">
        <v>14</v>
      </c>
      <c r="Q88" s="198"/>
      <c r="R88" s="188"/>
      <c r="S88" s="117">
        <v>91</v>
      </c>
      <c r="T88" s="118" t="s">
        <v>490</v>
      </c>
      <c r="U88" s="117">
        <v>6</v>
      </c>
      <c r="V88" s="118" t="s">
        <v>439</v>
      </c>
      <c r="W88" s="117">
        <v>188</v>
      </c>
      <c r="X88" s="118" t="s">
        <v>586</v>
      </c>
      <c r="Y88" s="117">
        <v>11</v>
      </c>
      <c r="Z88" s="118" t="s">
        <v>427</v>
      </c>
      <c r="AA88" s="117">
        <v>8</v>
      </c>
      <c r="AB88" s="118" t="s">
        <v>457</v>
      </c>
      <c r="AC88" s="117">
        <v>0</v>
      </c>
      <c r="AD88" s="118" t="s">
        <v>14</v>
      </c>
      <c r="AE88" s="138">
        <v>481</v>
      </c>
      <c r="AF88" s="148" t="s">
        <v>327</v>
      </c>
    </row>
    <row r="89" spans="1:32" x14ac:dyDescent="0.2">
      <c r="A89" s="3" t="s">
        <v>343</v>
      </c>
      <c r="B89" s="140" t="s">
        <v>194</v>
      </c>
      <c r="C89" s="117">
        <v>3</v>
      </c>
      <c r="D89" s="149" t="s">
        <v>395</v>
      </c>
      <c r="E89" s="117">
        <v>0</v>
      </c>
      <c r="F89" s="118" t="s">
        <v>14</v>
      </c>
      <c r="G89" s="117">
        <v>8</v>
      </c>
      <c r="H89" s="118" t="s">
        <v>42</v>
      </c>
      <c r="I89" s="117">
        <v>30</v>
      </c>
      <c r="J89" s="149" t="s">
        <v>635</v>
      </c>
      <c r="K89" s="117">
        <v>3</v>
      </c>
      <c r="L89" s="149" t="s">
        <v>395</v>
      </c>
      <c r="M89" s="117">
        <v>9</v>
      </c>
      <c r="N89" s="118" t="s">
        <v>65</v>
      </c>
      <c r="O89" s="117">
        <v>0</v>
      </c>
      <c r="P89" s="149" t="s">
        <v>14</v>
      </c>
      <c r="Q89" s="117">
        <v>4</v>
      </c>
      <c r="R89" s="149" t="s">
        <v>293</v>
      </c>
      <c r="S89" s="117">
        <v>26</v>
      </c>
      <c r="T89" s="118" t="s">
        <v>598</v>
      </c>
      <c r="U89" s="188"/>
      <c r="V89" s="188"/>
      <c r="W89" s="117">
        <v>175</v>
      </c>
      <c r="X89" s="118" t="s">
        <v>720</v>
      </c>
      <c r="Y89" s="117">
        <v>12</v>
      </c>
      <c r="Z89" s="118" t="s">
        <v>327</v>
      </c>
      <c r="AA89" s="117">
        <v>12</v>
      </c>
      <c r="AB89" s="118" t="s">
        <v>327</v>
      </c>
      <c r="AC89" s="117">
        <v>0</v>
      </c>
      <c r="AD89" s="118" t="s">
        <v>14</v>
      </c>
      <c r="AE89" s="138">
        <v>283</v>
      </c>
      <c r="AF89" s="148" t="s">
        <v>55</v>
      </c>
    </row>
    <row r="90" spans="1:32" x14ac:dyDescent="0.2">
      <c r="A90" s="3" t="s">
        <v>343</v>
      </c>
      <c r="B90" s="140" t="s">
        <v>198</v>
      </c>
      <c r="C90" s="117">
        <v>6</v>
      </c>
      <c r="D90" s="149" t="s">
        <v>462</v>
      </c>
      <c r="E90" s="198"/>
      <c r="F90" s="188"/>
      <c r="G90" s="117">
        <v>4</v>
      </c>
      <c r="H90" s="118" t="s">
        <v>439</v>
      </c>
      <c r="I90" s="117">
        <v>15</v>
      </c>
      <c r="J90" s="149" t="s">
        <v>236</v>
      </c>
      <c r="K90" s="117">
        <v>11</v>
      </c>
      <c r="L90" s="149" t="s">
        <v>97</v>
      </c>
      <c r="M90" s="117">
        <v>48</v>
      </c>
      <c r="N90" s="118" t="s">
        <v>249</v>
      </c>
      <c r="O90" s="117">
        <v>0</v>
      </c>
      <c r="P90" s="149" t="s">
        <v>14</v>
      </c>
      <c r="Q90" s="198"/>
      <c r="R90" s="188"/>
      <c r="S90" s="117">
        <v>52</v>
      </c>
      <c r="T90" s="118" t="s">
        <v>196</v>
      </c>
      <c r="U90" s="117">
        <v>29</v>
      </c>
      <c r="V90" s="118" t="s">
        <v>585</v>
      </c>
      <c r="W90" s="117">
        <v>135</v>
      </c>
      <c r="X90" s="118" t="s">
        <v>587</v>
      </c>
      <c r="Y90" s="117">
        <v>12</v>
      </c>
      <c r="Z90" s="118" t="s">
        <v>92</v>
      </c>
      <c r="AA90" s="117">
        <v>19</v>
      </c>
      <c r="AB90" s="118" t="s">
        <v>633</v>
      </c>
      <c r="AC90" s="117">
        <v>0</v>
      </c>
      <c r="AD90" s="118" t="s">
        <v>14</v>
      </c>
      <c r="AE90" s="138">
        <v>333</v>
      </c>
      <c r="AF90" s="148" t="s">
        <v>38</v>
      </c>
    </row>
    <row r="91" spans="1:32" x14ac:dyDescent="0.2">
      <c r="A91" s="3" t="s">
        <v>343</v>
      </c>
      <c r="B91" s="140" t="s">
        <v>202</v>
      </c>
      <c r="C91" s="117">
        <v>7</v>
      </c>
      <c r="D91" s="149" t="s">
        <v>385</v>
      </c>
      <c r="E91" s="117">
        <v>0</v>
      </c>
      <c r="F91" s="118" t="s">
        <v>14</v>
      </c>
      <c r="G91" s="117">
        <v>11</v>
      </c>
      <c r="H91" s="118" t="s">
        <v>97</v>
      </c>
      <c r="I91" s="117">
        <v>15</v>
      </c>
      <c r="J91" s="149" t="s">
        <v>236</v>
      </c>
      <c r="K91" s="117">
        <v>3</v>
      </c>
      <c r="L91" s="149" t="s">
        <v>509</v>
      </c>
      <c r="M91" s="117">
        <v>19</v>
      </c>
      <c r="N91" s="118" t="s">
        <v>633</v>
      </c>
      <c r="O91" s="117">
        <v>0</v>
      </c>
      <c r="P91" s="149" t="s">
        <v>14</v>
      </c>
      <c r="Q91" s="198"/>
      <c r="R91" s="188"/>
      <c r="S91" s="117">
        <v>79</v>
      </c>
      <c r="T91" s="118" t="s">
        <v>455</v>
      </c>
      <c r="U91" s="117">
        <v>0</v>
      </c>
      <c r="V91" s="118" t="s">
        <v>14</v>
      </c>
      <c r="W91" s="117">
        <v>186</v>
      </c>
      <c r="X91" s="118" t="s">
        <v>526</v>
      </c>
      <c r="Y91" s="117">
        <v>3</v>
      </c>
      <c r="Z91" s="118" t="s">
        <v>509</v>
      </c>
      <c r="AA91" s="117">
        <v>12</v>
      </c>
      <c r="AB91" s="118" t="s">
        <v>92</v>
      </c>
      <c r="AC91" s="117">
        <v>0</v>
      </c>
      <c r="AD91" s="118" t="s">
        <v>14</v>
      </c>
      <c r="AE91" s="138">
        <v>336</v>
      </c>
      <c r="AF91" s="148" t="s">
        <v>38</v>
      </c>
    </row>
    <row r="92" spans="1:32" x14ac:dyDescent="0.2">
      <c r="A92" s="3" t="s">
        <v>343</v>
      </c>
      <c r="B92" s="140" t="s">
        <v>208</v>
      </c>
      <c r="C92" s="117">
        <v>15</v>
      </c>
      <c r="D92" s="149" t="s">
        <v>427</v>
      </c>
      <c r="E92" s="117">
        <v>11</v>
      </c>
      <c r="F92" s="118" t="s">
        <v>457</v>
      </c>
      <c r="G92" s="117">
        <v>142</v>
      </c>
      <c r="H92" s="118" t="s">
        <v>248</v>
      </c>
      <c r="I92" s="117">
        <v>30</v>
      </c>
      <c r="J92" s="149" t="s">
        <v>193</v>
      </c>
      <c r="K92" s="117">
        <v>65</v>
      </c>
      <c r="L92" s="149" t="s">
        <v>215</v>
      </c>
      <c r="M92" s="117">
        <v>62</v>
      </c>
      <c r="N92" s="118" t="s">
        <v>276</v>
      </c>
      <c r="O92" s="117">
        <v>7</v>
      </c>
      <c r="P92" s="149" t="s">
        <v>395</v>
      </c>
      <c r="Q92" s="117">
        <v>9</v>
      </c>
      <c r="R92" s="149" t="s">
        <v>293</v>
      </c>
      <c r="S92" s="117">
        <v>95</v>
      </c>
      <c r="T92" s="118" t="s">
        <v>284</v>
      </c>
      <c r="U92" s="117">
        <v>29</v>
      </c>
      <c r="V92" s="118" t="s">
        <v>442</v>
      </c>
      <c r="W92" s="117">
        <v>144</v>
      </c>
      <c r="X92" s="118" t="s">
        <v>393</v>
      </c>
      <c r="Y92" s="117">
        <v>14</v>
      </c>
      <c r="Z92" s="118" t="s">
        <v>385</v>
      </c>
      <c r="AA92" s="117">
        <v>32</v>
      </c>
      <c r="AB92" s="118" t="s">
        <v>184</v>
      </c>
      <c r="AC92" s="117">
        <v>0</v>
      </c>
      <c r="AD92" s="118" t="s">
        <v>14</v>
      </c>
      <c r="AE92" s="138">
        <v>655</v>
      </c>
      <c r="AF92" s="148" t="s">
        <v>633</v>
      </c>
    </row>
    <row r="93" spans="1:32" x14ac:dyDescent="0.2">
      <c r="A93" s="3" t="s">
        <v>343</v>
      </c>
      <c r="B93" s="140" t="s">
        <v>212</v>
      </c>
      <c r="C93" s="117">
        <v>8</v>
      </c>
      <c r="D93" s="149" t="s">
        <v>219</v>
      </c>
      <c r="E93" s="198"/>
      <c r="F93" s="188"/>
      <c r="G93" s="117">
        <v>87</v>
      </c>
      <c r="H93" s="118" t="s">
        <v>478</v>
      </c>
      <c r="I93" s="117">
        <v>12</v>
      </c>
      <c r="J93" s="149" t="s">
        <v>38</v>
      </c>
      <c r="K93" s="117">
        <v>8</v>
      </c>
      <c r="L93" s="149" t="s">
        <v>219</v>
      </c>
      <c r="M93" s="117">
        <v>45</v>
      </c>
      <c r="N93" s="118" t="s">
        <v>19</v>
      </c>
      <c r="O93" s="117">
        <v>0</v>
      </c>
      <c r="P93" s="149" t="s">
        <v>14</v>
      </c>
      <c r="Q93" s="198"/>
      <c r="R93" s="188"/>
      <c r="S93" s="117">
        <v>63</v>
      </c>
      <c r="T93" s="118" t="s">
        <v>410</v>
      </c>
      <c r="U93" s="117">
        <v>10</v>
      </c>
      <c r="V93" s="118" t="s">
        <v>46</v>
      </c>
      <c r="W93" s="117">
        <v>142</v>
      </c>
      <c r="X93" s="118" t="s">
        <v>654</v>
      </c>
      <c r="Y93" s="117">
        <v>14</v>
      </c>
      <c r="Z93" s="118" t="s">
        <v>97</v>
      </c>
      <c r="AA93" s="117">
        <v>16</v>
      </c>
      <c r="AB93" s="118" t="s">
        <v>135</v>
      </c>
      <c r="AC93" s="117">
        <v>10</v>
      </c>
      <c r="AD93" s="118" t="s">
        <v>46</v>
      </c>
      <c r="AE93" s="138">
        <v>418</v>
      </c>
      <c r="AF93" s="148" t="s">
        <v>175</v>
      </c>
    </row>
    <row r="94" spans="1:32" x14ac:dyDescent="0.2">
      <c r="A94" s="3" t="s">
        <v>343</v>
      </c>
      <c r="B94" s="140" t="s">
        <v>216</v>
      </c>
      <c r="C94" s="117">
        <v>0</v>
      </c>
      <c r="D94" s="149" t="s">
        <v>14</v>
      </c>
      <c r="E94" s="117">
        <v>4</v>
      </c>
      <c r="F94" s="118" t="s">
        <v>175</v>
      </c>
      <c r="G94" s="117">
        <v>68</v>
      </c>
      <c r="H94" s="118" t="s">
        <v>763</v>
      </c>
      <c r="I94" s="198"/>
      <c r="J94" s="188"/>
      <c r="K94" s="198"/>
      <c r="L94" s="188"/>
      <c r="M94" s="117">
        <v>6</v>
      </c>
      <c r="N94" s="118" t="s">
        <v>520</v>
      </c>
      <c r="O94" s="117">
        <v>0</v>
      </c>
      <c r="P94" s="149" t="s">
        <v>14</v>
      </c>
      <c r="Q94" s="117">
        <v>0</v>
      </c>
      <c r="R94" s="149" t="s">
        <v>14</v>
      </c>
      <c r="S94" s="117">
        <v>0</v>
      </c>
      <c r="T94" s="118" t="s">
        <v>14</v>
      </c>
      <c r="U94" s="117">
        <v>0</v>
      </c>
      <c r="V94" s="118" t="s">
        <v>14</v>
      </c>
      <c r="W94" s="117">
        <v>26</v>
      </c>
      <c r="X94" s="118" t="s">
        <v>416</v>
      </c>
      <c r="Y94" s="117">
        <v>0</v>
      </c>
      <c r="Z94" s="118" t="s">
        <v>14</v>
      </c>
      <c r="AA94" s="117">
        <v>3</v>
      </c>
      <c r="AB94" s="118" t="s">
        <v>42</v>
      </c>
      <c r="AC94" s="117">
        <v>0</v>
      </c>
      <c r="AD94" s="118" t="s">
        <v>14</v>
      </c>
      <c r="AE94" s="138">
        <v>109</v>
      </c>
      <c r="AF94" s="148" t="s">
        <v>391</v>
      </c>
    </row>
    <row r="95" spans="1:32" x14ac:dyDescent="0.2">
      <c r="A95" s="3" t="s">
        <v>343</v>
      </c>
      <c r="B95" s="140" t="s">
        <v>220</v>
      </c>
      <c r="C95" s="198"/>
      <c r="D95" s="188"/>
      <c r="E95" s="117">
        <v>0</v>
      </c>
      <c r="F95" s="118" t="s">
        <v>14</v>
      </c>
      <c r="G95" s="117">
        <v>11</v>
      </c>
      <c r="H95" s="118" t="s">
        <v>92</v>
      </c>
      <c r="I95" s="117">
        <v>23</v>
      </c>
      <c r="J95" s="149" t="s">
        <v>218</v>
      </c>
      <c r="K95" s="117">
        <v>9</v>
      </c>
      <c r="L95" s="149" t="s">
        <v>38</v>
      </c>
      <c r="M95" s="117">
        <v>28</v>
      </c>
      <c r="N95" s="118" t="s">
        <v>598</v>
      </c>
      <c r="O95" s="117">
        <v>0</v>
      </c>
      <c r="P95" s="149" t="s">
        <v>14</v>
      </c>
      <c r="Q95" s="198"/>
      <c r="R95" s="188"/>
      <c r="S95" s="117">
        <v>45</v>
      </c>
      <c r="T95" s="118" t="s">
        <v>169</v>
      </c>
      <c r="U95" s="188"/>
      <c r="V95" s="188"/>
      <c r="W95" s="117">
        <v>180</v>
      </c>
      <c r="X95" s="118" t="s">
        <v>942</v>
      </c>
      <c r="Y95" s="198"/>
      <c r="Z95" s="188"/>
      <c r="AA95" s="117">
        <v>5</v>
      </c>
      <c r="AB95" s="118" t="s">
        <v>207</v>
      </c>
      <c r="AC95" s="117">
        <v>0</v>
      </c>
      <c r="AD95" s="118" t="s">
        <v>14</v>
      </c>
      <c r="AE95" s="138">
        <v>306</v>
      </c>
      <c r="AF95" s="148" t="s">
        <v>263</v>
      </c>
    </row>
    <row r="96" spans="1:32" x14ac:dyDescent="0.2">
      <c r="A96" s="3" t="s">
        <v>343</v>
      </c>
      <c r="B96" s="140" t="s">
        <v>224</v>
      </c>
      <c r="C96" s="117">
        <v>7</v>
      </c>
      <c r="D96" s="149" t="s">
        <v>439</v>
      </c>
      <c r="E96" s="117">
        <v>9</v>
      </c>
      <c r="F96" s="118" t="s">
        <v>207</v>
      </c>
      <c r="G96" s="117">
        <v>17</v>
      </c>
      <c r="H96" s="118" t="s">
        <v>359</v>
      </c>
      <c r="I96" s="117">
        <v>59</v>
      </c>
      <c r="J96" s="149" t="s">
        <v>255</v>
      </c>
      <c r="K96" s="117">
        <v>18</v>
      </c>
      <c r="L96" s="149" t="s">
        <v>65</v>
      </c>
      <c r="M96" s="117">
        <v>66</v>
      </c>
      <c r="N96" s="118" t="s">
        <v>164</v>
      </c>
      <c r="O96" s="198"/>
      <c r="P96" s="188"/>
      <c r="Q96" s="117">
        <v>0</v>
      </c>
      <c r="R96" s="149" t="s">
        <v>14</v>
      </c>
      <c r="S96" s="117">
        <v>62</v>
      </c>
      <c r="T96" s="118" t="s">
        <v>634</v>
      </c>
      <c r="U96" s="117">
        <v>8</v>
      </c>
      <c r="V96" s="118" t="s">
        <v>293</v>
      </c>
      <c r="W96" s="117">
        <v>289</v>
      </c>
      <c r="X96" s="118" t="s">
        <v>354</v>
      </c>
      <c r="Y96" s="117">
        <v>17</v>
      </c>
      <c r="Z96" s="118" t="s">
        <v>359</v>
      </c>
      <c r="AA96" s="117">
        <v>18</v>
      </c>
      <c r="AB96" s="118" t="s">
        <v>65</v>
      </c>
      <c r="AC96" s="117">
        <v>0</v>
      </c>
      <c r="AD96" s="118" t="s">
        <v>14</v>
      </c>
      <c r="AE96" s="138">
        <v>571</v>
      </c>
      <c r="AF96" s="148" t="s">
        <v>472</v>
      </c>
    </row>
    <row r="97" spans="1:32" x14ac:dyDescent="0.2">
      <c r="A97" s="3" t="s">
        <v>343</v>
      </c>
      <c r="B97" s="140" t="s">
        <v>228</v>
      </c>
      <c r="C97" s="117">
        <v>9</v>
      </c>
      <c r="D97" s="149" t="s">
        <v>135</v>
      </c>
      <c r="E97" s="117">
        <v>0</v>
      </c>
      <c r="F97" s="118" t="s">
        <v>14</v>
      </c>
      <c r="G97" s="117">
        <v>14</v>
      </c>
      <c r="H97" s="118" t="s">
        <v>530</v>
      </c>
      <c r="I97" s="117">
        <v>14</v>
      </c>
      <c r="J97" s="149" t="s">
        <v>530</v>
      </c>
      <c r="K97" s="117">
        <v>7</v>
      </c>
      <c r="L97" s="149" t="s">
        <v>359</v>
      </c>
      <c r="M97" s="117">
        <v>18</v>
      </c>
      <c r="N97" s="118" t="s">
        <v>648</v>
      </c>
      <c r="O97" s="198"/>
      <c r="P97" s="188"/>
      <c r="Q97" s="198"/>
      <c r="R97" s="188"/>
      <c r="S97" s="117">
        <v>32</v>
      </c>
      <c r="T97" s="118" t="s">
        <v>282</v>
      </c>
      <c r="U97" s="188"/>
      <c r="V97" s="188"/>
      <c r="W97" s="117">
        <v>116</v>
      </c>
      <c r="X97" s="118" t="s">
        <v>148</v>
      </c>
      <c r="Y97" s="117">
        <v>12</v>
      </c>
      <c r="Z97" s="118" t="s">
        <v>26</v>
      </c>
      <c r="AA97" s="117">
        <v>11</v>
      </c>
      <c r="AB97" s="118" t="s">
        <v>193</v>
      </c>
      <c r="AC97" s="117">
        <v>0</v>
      </c>
      <c r="AD97" s="118" t="s">
        <v>14</v>
      </c>
      <c r="AE97" s="138">
        <v>237</v>
      </c>
      <c r="AF97" s="148" t="s">
        <v>385</v>
      </c>
    </row>
    <row r="98" spans="1:32" x14ac:dyDescent="0.2">
      <c r="A98" s="3" t="s">
        <v>343</v>
      </c>
      <c r="B98" s="140" t="s">
        <v>233</v>
      </c>
      <c r="C98" s="198"/>
      <c r="D98" s="188"/>
      <c r="E98" s="117">
        <v>0</v>
      </c>
      <c r="F98" s="118" t="s">
        <v>14</v>
      </c>
      <c r="G98" s="117">
        <v>27</v>
      </c>
      <c r="H98" s="118" t="s">
        <v>84</v>
      </c>
      <c r="I98" s="117">
        <v>30</v>
      </c>
      <c r="J98" s="149" t="s">
        <v>211</v>
      </c>
      <c r="K98" s="117">
        <v>8</v>
      </c>
      <c r="L98" s="149" t="s">
        <v>462</v>
      </c>
      <c r="M98" s="117">
        <v>18</v>
      </c>
      <c r="N98" s="118" t="s">
        <v>447</v>
      </c>
      <c r="O98" s="117">
        <v>0</v>
      </c>
      <c r="P98" s="149" t="s">
        <v>14</v>
      </c>
      <c r="Q98" s="198"/>
      <c r="R98" s="188"/>
      <c r="S98" s="117">
        <v>47</v>
      </c>
      <c r="T98" s="118" t="s">
        <v>251</v>
      </c>
      <c r="U98" s="117">
        <v>4</v>
      </c>
      <c r="V98" s="118" t="s">
        <v>509</v>
      </c>
      <c r="W98" s="117">
        <v>262</v>
      </c>
      <c r="X98" s="118" t="s">
        <v>88</v>
      </c>
      <c r="Y98" s="117">
        <v>19</v>
      </c>
      <c r="Z98" s="118" t="s">
        <v>89</v>
      </c>
      <c r="AA98" s="117">
        <v>24</v>
      </c>
      <c r="AB98" s="118" t="s">
        <v>141</v>
      </c>
      <c r="AC98" s="117">
        <v>0</v>
      </c>
      <c r="AD98" s="118" t="s">
        <v>14</v>
      </c>
      <c r="AE98" s="138">
        <v>441</v>
      </c>
      <c r="AF98" s="148" t="s">
        <v>422</v>
      </c>
    </row>
    <row r="99" spans="1:32" x14ac:dyDescent="0.2">
      <c r="A99" s="3" t="s">
        <v>343</v>
      </c>
      <c r="B99" s="140" t="s">
        <v>237</v>
      </c>
      <c r="C99" s="117">
        <v>4</v>
      </c>
      <c r="D99" s="149" t="s">
        <v>439</v>
      </c>
      <c r="E99" s="117">
        <v>3</v>
      </c>
      <c r="F99" s="118" t="s">
        <v>509</v>
      </c>
      <c r="G99" s="117">
        <v>21</v>
      </c>
      <c r="H99" s="118" t="s">
        <v>450</v>
      </c>
      <c r="I99" s="117">
        <v>26</v>
      </c>
      <c r="J99" s="149" t="s">
        <v>363</v>
      </c>
      <c r="K99" s="117">
        <v>10</v>
      </c>
      <c r="L99" s="149" t="s">
        <v>114</v>
      </c>
      <c r="M99" s="117">
        <v>20</v>
      </c>
      <c r="N99" s="118" t="s">
        <v>22</v>
      </c>
      <c r="O99" s="198"/>
      <c r="P99" s="188"/>
      <c r="Q99" s="117">
        <v>0</v>
      </c>
      <c r="R99" s="149" t="s">
        <v>14</v>
      </c>
      <c r="S99" s="117">
        <v>60</v>
      </c>
      <c r="T99" s="118" t="s">
        <v>146</v>
      </c>
      <c r="U99" s="188"/>
      <c r="V99" s="188"/>
      <c r="W99" s="117">
        <v>153</v>
      </c>
      <c r="X99" s="118" t="s">
        <v>809</v>
      </c>
      <c r="Y99" s="117">
        <v>11</v>
      </c>
      <c r="Z99" s="118" t="s">
        <v>425</v>
      </c>
      <c r="AA99" s="117">
        <v>14</v>
      </c>
      <c r="AB99" s="118" t="s">
        <v>89</v>
      </c>
      <c r="AC99" s="117">
        <v>0</v>
      </c>
      <c r="AD99" s="118" t="s">
        <v>14</v>
      </c>
      <c r="AE99" s="138">
        <v>324</v>
      </c>
      <c r="AF99" s="148" t="s">
        <v>42</v>
      </c>
    </row>
    <row r="100" spans="1:32" x14ac:dyDescent="0.2">
      <c r="A100" s="3" t="s">
        <v>343</v>
      </c>
      <c r="B100" s="140" t="s">
        <v>242</v>
      </c>
      <c r="C100" s="117">
        <v>9</v>
      </c>
      <c r="D100" s="149" t="s">
        <v>219</v>
      </c>
      <c r="E100" s="117">
        <v>14</v>
      </c>
      <c r="F100" s="118" t="s">
        <v>359</v>
      </c>
      <c r="G100" s="117">
        <v>94</v>
      </c>
      <c r="H100" s="118" t="s">
        <v>292</v>
      </c>
      <c r="I100" s="117">
        <v>17</v>
      </c>
      <c r="J100" s="149" t="s">
        <v>92</v>
      </c>
      <c r="K100" s="117">
        <v>18</v>
      </c>
      <c r="L100" s="149" t="s">
        <v>135</v>
      </c>
      <c r="M100" s="117">
        <v>54</v>
      </c>
      <c r="N100" s="118" t="s">
        <v>681</v>
      </c>
      <c r="O100" s="198"/>
      <c r="P100" s="188"/>
      <c r="Q100" s="198"/>
      <c r="R100" s="188"/>
      <c r="S100" s="117">
        <v>29</v>
      </c>
      <c r="T100" s="118" t="s">
        <v>22</v>
      </c>
      <c r="U100" s="117">
        <v>11</v>
      </c>
      <c r="V100" s="118" t="s">
        <v>46</v>
      </c>
      <c r="W100" s="117">
        <v>197</v>
      </c>
      <c r="X100" s="118" t="s">
        <v>45</v>
      </c>
      <c r="Y100" s="117">
        <v>6</v>
      </c>
      <c r="Z100" s="118" t="s">
        <v>336</v>
      </c>
      <c r="AA100" s="117">
        <v>17</v>
      </c>
      <c r="AB100" s="118" t="s">
        <v>92</v>
      </c>
      <c r="AC100" s="117">
        <v>0</v>
      </c>
      <c r="AD100" s="118" t="s">
        <v>14</v>
      </c>
      <c r="AE100" s="138">
        <v>468</v>
      </c>
      <c r="AF100" s="148" t="s">
        <v>447</v>
      </c>
    </row>
    <row r="101" spans="1:32" x14ac:dyDescent="0.2">
      <c r="A101" s="3" t="s">
        <v>343</v>
      </c>
      <c r="B101" s="140" t="s">
        <v>245</v>
      </c>
      <c r="C101" s="117">
        <v>4</v>
      </c>
      <c r="D101" s="149" t="s">
        <v>395</v>
      </c>
      <c r="E101" s="117">
        <v>11</v>
      </c>
      <c r="F101" s="118" t="s">
        <v>65</v>
      </c>
      <c r="G101" s="117">
        <v>6</v>
      </c>
      <c r="H101" s="118" t="s">
        <v>457</v>
      </c>
      <c r="I101" s="117">
        <v>24</v>
      </c>
      <c r="J101" s="149" t="s">
        <v>418</v>
      </c>
      <c r="K101" s="117">
        <v>20</v>
      </c>
      <c r="L101" s="149" t="s">
        <v>633</v>
      </c>
      <c r="M101" s="117">
        <v>27</v>
      </c>
      <c r="N101" s="118" t="s">
        <v>441</v>
      </c>
      <c r="O101" s="198"/>
      <c r="P101" s="188"/>
      <c r="Q101" s="117">
        <v>3</v>
      </c>
      <c r="R101" s="149" t="s">
        <v>509</v>
      </c>
      <c r="S101" s="117">
        <v>78</v>
      </c>
      <c r="T101" s="118" t="s">
        <v>368</v>
      </c>
      <c r="U101" s="188"/>
      <c r="V101" s="188"/>
      <c r="W101" s="117">
        <v>153</v>
      </c>
      <c r="X101" s="118" t="s">
        <v>41</v>
      </c>
      <c r="Y101" s="117">
        <v>8</v>
      </c>
      <c r="Z101" s="118" t="s">
        <v>427</v>
      </c>
      <c r="AA101" s="117">
        <v>12</v>
      </c>
      <c r="AB101" s="118" t="s">
        <v>425</v>
      </c>
      <c r="AC101" s="117">
        <v>0</v>
      </c>
      <c r="AD101" s="118" t="s">
        <v>14</v>
      </c>
      <c r="AE101" s="138">
        <v>348</v>
      </c>
      <c r="AF101" s="148" t="s">
        <v>359</v>
      </c>
    </row>
    <row r="102" spans="1:32" x14ac:dyDescent="0.2">
      <c r="A102" s="3" t="s">
        <v>343</v>
      </c>
      <c r="B102" s="140" t="s">
        <v>250</v>
      </c>
      <c r="C102" s="198"/>
      <c r="D102" s="188"/>
      <c r="E102" s="117">
        <v>0</v>
      </c>
      <c r="F102" s="118" t="s">
        <v>14</v>
      </c>
      <c r="G102" s="117">
        <v>6</v>
      </c>
      <c r="H102" s="118" t="s">
        <v>373</v>
      </c>
      <c r="I102" s="117">
        <v>0</v>
      </c>
      <c r="J102" s="149" t="s">
        <v>14</v>
      </c>
      <c r="K102" s="198"/>
      <c r="L102" s="188"/>
      <c r="M102" s="117">
        <v>0</v>
      </c>
      <c r="N102" s="118" t="s">
        <v>14</v>
      </c>
      <c r="O102" s="117">
        <v>0</v>
      </c>
      <c r="P102" s="149" t="s">
        <v>14</v>
      </c>
      <c r="Q102" s="198"/>
      <c r="R102" s="188"/>
      <c r="S102" s="117">
        <v>0</v>
      </c>
      <c r="T102" s="118" t="s">
        <v>14</v>
      </c>
      <c r="U102" s="188"/>
      <c r="V102" s="188"/>
      <c r="W102" s="117">
        <v>6</v>
      </c>
      <c r="X102" s="118" t="s">
        <v>373</v>
      </c>
      <c r="Y102" s="117">
        <v>0</v>
      </c>
      <c r="Z102" s="118" t="s">
        <v>14</v>
      </c>
      <c r="AA102" s="198"/>
      <c r="AB102" s="188"/>
      <c r="AC102" s="117">
        <v>0</v>
      </c>
      <c r="AD102" s="118" t="s">
        <v>14</v>
      </c>
      <c r="AE102" s="138">
        <v>17</v>
      </c>
      <c r="AF102" s="148" t="s">
        <v>452</v>
      </c>
    </row>
    <row r="103" spans="1:32" x14ac:dyDescent="0.2">
      <c r="A103" s="3" t="s">
        <v>343</v>
      </c>
      <c r="B103" s="140" t="s">
        <v>254</v>
      </c>
      <c r="C103" s="117">
        <v>0</v>
      </c>
      <c r="D103" s="149" t="s">
        <v>14</v>
      </c>
      <c r="E103" s="117">
        <v>0</v>
      </c>
      <c r="F103" s="118" t="s">
        <v>14</v>
      </c>
      <c r="G103" s="117">
        <v>0</v>
      </c>
      <c r="H103" s="118" t="s">
        <v>14</v>
      </c>
      <c r="I103" s="198"/>
      <c r="J103" s="188"/>
      <c r="K103" s="198"/>
      <c r="L103" s="188"/>
      <c r="M103" s="117">
        <v>0</v>
      </c>
      <c r="N103" s="118" t="s">
        <v>14</v>
      </c>
      <c r="O103" s="117">
        <v>0</v>
      </c>
      <c r="P103" s="149" t="s">
        <v>14</v>
      </c>
      <c r="Q103" s="117">
        <v>0</v>
      </c>
      <c r="R103" s="149" t="s">
        <v>14</v>
      </c>
      <c r="S103" s="198"/>
      <c r="T103" s="188"/>
      <c r="U103" s="117">
        <v>0</v>
      </c>
      <c r="V103" s="118" t="s">
        <v>14</v>
      </c>
      <c r="W103" s="117">
        <v>10</v>
      </c>
      <c r="X103" s="118" t="s">
        <v>549</v>
      </c>
      <c r="Y103" s="117">
        <v>0</v>
      </c>
      <c r="Z103" s="118" t="s">
        <v>14</v>
      </c>
      <c r="AA103" s="198"/>
      <c r="AB103" s="188"/>
      <c r="AC103" s="117">
        <v>0</v>
      </c>
      <c r="AD103" s="118" t="s">
        <v>14</v>
      </c>
      <c r="AE103" s="138">
        <v>14</v>
      </c>
      <c r="AF103" s="148" t="s">
        <v>452</v>
      </c>
    </row>
    <row r="104" spans="1:32" ht="12.75" customHeight="1" x14ac:dyDescent="0.2">
      <c r="A104" s="3" t="s">
        <v>343</v>
      </c>
      <c r="B104" s="3" t="s">
        <v>9</v>
      </c>
      <c r="C104" s="117">
        <v>148</v>
      </c>
      <c r="D104" s="76" t="s">
        <v>336</v>
      </c>
      <c r="E104" s="117">
        <v>106</v>
      </c>
      <c r="F104" s="118" t="s">
        <v>509</v>
      </c>
      <c r="G104" s="117">
        <v>1377</v>
      </c>
      <c r="H104" s="95" t="s">
        <v>244</v>
      </c>
      <c r="I104" s="117">
        <v>573</v>
      </c>
      <c r="J104" s="149" t="s">
        <v>472</v>
      </c>
      <c r="K104" s="117">
        <v>466</v>
      </c>
      <c r="L104" s="76" t="s">
        <v>447</v>
      </c>
      <c r="M104" s="117">
        <v>904</v>
      </c>
      <c r="N104" s="118" t="s">
        <v>80</v>
      </c>
      <c r="O104" s="117">
        <v>17</v>
      </c>
      <c r="P104" s="76" t="s">
        <v>452</v>
      </c>
      <c r="Q104" s="117">
        <v>54</v>
      </c>
      <c r="R104" s="149" t="s">
        <v>340</v>
      </c>
      <c r="S104" s="117">
        <v>1804</v>
      </c>
      <c r="T104" s="118" t="s">
        <v>189</v>
      </c>
      <c r="U104" s="117">
        <v>206</v>
      </c>
      <c r="V104" s="118" t="s">
        <v>462</v>
      </c>
      <c r="W104" s="117">
        <v>4983</v>
      </c>
      <c r="X104" s="118" t="s">
        <v>394</v>
      </c>
      <c r="Y104" s="117">
        <v>277</v>
      </c>
      <c r="Z104" s="95" t="s">
        <v>46</v>
      </c>
      <c r="AA104" s="117">
        <v>443</v>
      </c>
      <c r="AB104" s="118" t="s">
        <v>422</v>
      </c>
      <c r="AC104" s="117">
        <v>52</v>
      </c>
      <c r="AD104" s="95" t="s">
        <v>340</v>
      </c>
      <c r="AE104" s="117">
        <v>11410</v>
      </c>
      <c r="AF104" s="148" t="s">
        <v>172</v>
      </c>
    </row>
    <row r="105" spans="1:32" x14ac:dyDescent="0.2">
      <c r="A105" s="3" t="s">
        <v>402</v>
      </c>
      <c r="B105" s="3" t="s">
        <v>9</v>
      </c>
      <c r="C105" s="105">
        <v>450</v>
      </c>
      <c r="D105" s="76" t="s">
        <v>293</v>
      </c>
      <c r="E105" s="105">
        <v>331</v>
      </c>
      <c r="F105" s="118" t="s">
        <v>391</v>
      </c>
      <c r="G105" s="105">
        <v>4453</v>
      </c>
      <c r="H105" s="95" t="s">
        <v>289</v>
      </c>
      <c r="I105" s="105">
        <v>1542</v>
      </c>
      <c r="J105" s="149" t="s">
        <v>193</v>
      </c>
      <c r="K105" s="105">
        <v>1415</v>
      </c>
      <c r="L105" s="76" t="s">
        <v>89</v>
      </c>
      <c r="M105" s="105">
        <v>2748</v>
      </c>
      <c r="N105" s="118" t="s">
        <v>285</v>
      </c>
      <c r="O105" s="105">
        <v>50</v>
      </c>
      <c r="P105" s="76" t="s">
        <v>492</v>
      </c>
      <c r="Q105" s="105">
        <v>135</v>
      </c>
      <c r="R105" s="149" t="s">
        <v>398</v>
      </c>
      <c r="S105" s="105">
        <v>5100</v>
      </c>
      <c r="T105" s="118" t="s">
        <v>574</v>
      </c>
      <c r="U105" s="105">
        <v>606</v>
      </c>
      <c r="V105" s="118" t="s">
        <v>462</v>
      </c>
      <c r="W105" s="105">
        <v>14212</v>
      </c>
      <c r="X105" s="118" t="s">
        <v>49</v>
      </c>
      <c r="Y105" s="105">
        <v>847</v>
      </c>
      <c r="Z105" s="95" t="s">
        <v>241</v>
      </c>
      <c r="AA105" s="105">
        <v>1250</v>
      </c>
      <c r="AB105" s="118" t="s">
        <v>135</v>
      </c>
      <c r="AC105" s="105">
        <v>55</v>
      </c>
      <c r="AD105" s="95" t="s">
        <v>492</v>
      </c>
      <c r="AE105" s="105">
        <v>33194</v>
      </c>
      <c r="AF105" s="76" t="s">
        <v>71</v>
      </c>
    </row>
    <row r="107" spans="1:32" x14ac:dyDescent="0.2">
      <c r="A107" s="132" t="s">
        <v>949</v>
      </c>
      <c r="B107" s="92"/>
      <c r="C107" s="93"/>
      <c r="D107" s="92"/>
      <c r="E107" s="93"/>
      <c r="F107" s="92"/>
      <c r="G107" s="93"/>
      <c r="H107" s="92"/>
      <c r="I107" s="93"/>
      <c r="J107" s="92"/>
      <c r="K107" s="63"/>
    </row>
    <row r="108" spans="1:32" x14ac:dyDescent="0.2">
      <c r="A108" s="163" t="s">
        <v>1109</v>
      </c>
      <c r="B108"/>
      <c r="C108"/>
      <c r="D108"/>
      <c r="E108"/>
      <c r="F108"/>
      <c r="G108"/>
      <c r="H108"/>
      <c r="I108"/>
      <c r="J108"/>
      <c r="K108"/>
    </row>
    <row r="109" spans="1:32" x14ac:dyDescent="0.2">
      <c r="A109" s="84" t="s">
        <v>1020</v>
      </c>
      <c r="B109" s="8"/>
      <c r="C109" s="52"/>
      <c r="D109" s="8"/>
      <c r="E109" s="52"/>
      <c r="F109" s="8"/>
      <c r="G109" s="52"/>
      <c r="H109" s="8"/>
      <c r="I109" s="52"/>
      <c r="J109" s="8"/>
      <c r="K109" s="52"/>
    </row>
    <row r="110" spans="1:32" x14ac:dyDescent="0.2">
      <c r="A110" s="84" t="s">
        <v>1140</v>
      </c>
    </row>
    <row r="111" spans="1:32" x14ac:dyDescent="0.2">
      <c r="A111" s="84" t="s">
        <v>1142</v>
      </c>
    </row>
  </sheetData>
  <mergeCells count="4">
    <mergeCell ref="A1:AE1"/>
    <mergeCell ref="A3:I3"/>
    <mergeCell ref="A4:I4"/>
    <mergeCell ref="A2:I2"/>
  </mergeCells>
  <conditionalFormatting sqref="A103 A104:B105 H104:H105 L104:L105 AF105 D104:D105 P104:P105 Z104:Z105 AD104:AD105">
    <cfRule type="expression" dxfId="145" priority="173">
      <formula>IF($B103="Total",1,0)</formula>
    </cfRule>
  </conditionalFormatting>
  <conditionalFormatting sqref="A103:A105">
    <cfRule type="expression" dxfId="144" priority="172">
      <formula>IF(OR($B102="Organisation",$B103="Total",$B102="Total"),0,1)</formula>
    </cfRule>
  </conditionalFormatting>
  <conditionalFormatting sqref="A102">
    <cfRule type="expression" dxfId="143" priority="171">
      <formula>IF($B102="Total",1,0)</formula>
    </cfRule>
  </conditionalFormatting>
  <conditionalFormatting sqref="A102">
    <cfRule type="expression" dxfId="142" priority="170">
      <formula>IF(OR($B101="Organisation",$B102="Total",$B101="Total"),0,1)</formula>
    </cfRule>
  </conditionalFormatting>
  <conditionalFormatting sqref="H6 J6 L6 N6 P6 T6 V6 X6 Z6 AB6 AD6 AF6 F20 H20 J20 L20 N20 P20 T20 V20 X20 Z20 AB20 AD20 AF20 F34 H34 J34 L34 N34 T34 V34 X34 Z34 AB34 AD34 AF34 F48 H48 J48 L48 N48 P48 T48 V48 X48 Z48 AB48 AD48 AF48 H62 J62 L62 N62 P62 R62 T62 V62 X62 AB62 AD62 AF62 E19:H19 E22:AF22 E37:H37 E50:AF50 E70:J70 E40:AF40 F38 H38 J38 L38 N38 R38 T38 X38 AB38 AF38 L71 H71 F71 J71 N71 R71 T71 X71 AB71 AF71 G7:J7 M7:P7 G8:P8 E9:N9 S7:AF9 G10:AF10 E11:T11 W11:AF11 E12:P12 S12:AB12 AE12:AF12 G13:N13 S13:T13 W13:AF13 E14:L14 O14:R14 U14:Z14 AC14:AF14 E15:P15 E16:J16 M16:P16 G17:P18 K19:L19 O19:P19 S15:AF19 G21:AF21 E24:AF26 E23:P23 S23:AF23 G27:N27 S27:AF27 E28:H28 K28:AF28 G29:T29 Q30:T30 E30:N32 S31:T32 W29:AF32 G33:N33 S33:AF33 E35:T35 W35:AF35 E36:R36 M37:P37 U36:AF37 G39:N39 S39:AF39 E42:AF42 E41:N41 Q41:AF41 G43:J43 M43:Z43 AC43:AF43 E44:P44 S44:T44 W44:AF44 G45:AB45 AE45:AF45 E46:P46 S46:T46 G47:J47 M47:R47 W46:AF46 W47:Z47 AC47:AF47 E49:J49 M49:T49 W49:AF49 E55:AF55 G51:P52 E53:P54 S51:AF54 E59:AF59 E56:T56 W56:AF56 G57:P57 S57:AF57 E58:T58 W58:AF58 E61:Z61 G60:P60 S60:AF60 AC61:AF61 E63:N63 G64:P64 S63:AF64 G65:AF65 G66:P66 S66:T66 W66:AF66 S67:AF67 E67:N68 Q68:AF68 E69:L69 O69:T69 W69:Z69 O70:P70 S70:Z70 AC69:AF70">
    <cfRule type="expression" dxfId="141" priority="161">
      <formula>IF($B6="Total",1,0)</formula>
    </cfRule>
  </conditionalFormatting>
  <conditionalFormatting sqref="G6 I6 K6 M6 O6 S6 U6 W6 Y6 AA6 AC6 AE6 E20 G20 I20 K20 M20 O20 S20 U20 W20 Y20 AA20 AC20 AE20 E34 G34 I34 K34 M34 S34 U34 W34 Y34 AA34 AC34 AE34 E48 G48 I48 K48 M48 O48 S48 U48 W48 Y48 AA48 AC48 AE48 G62 I62 K62 M62 O62 Q62 S62 U62 W62 AA62 AC62 AE62">
    <cfRule type="expression" dxfId="140" priority="160">
      <formula>IF($B6="Total",1,0)</formula>
    </cfRule>
  </conditionalFormatting>
  <conditionalFormatting sqref="D6 D20 D34 D48 D62 C7:D12 C21:D22 C35:D37 C50:D52 C63:D70 C39:D42 C15:D19 C24:D27 C29:D31 C45:D47 C54:D61">
    <cfRule type="expression" dxfId="139" priority="163">
      <formula>IF($B6="Total",1,0)</formula>
    </cfRule>
  </conditionalFormatting>
  <conditionalFormatting sqref="A72:A101">
    <cfRule type="expression" dxfId="138" priority="164">
      <formula>IF(OR($B71="Organisation",$B72="Total",$B71="Total"),0,1)</formula>
    </cfRule>
  </conditionalFormatting>
  <conditionalFormatting sqref="A6:B38">
    <cfRule type="expression" dxfId="137" priority="169">
      <formula>IF($B6="Total",1,0)</formula>
    </cfRule>
  </conditionalFormatting>
  <conditionalFormatting sqref="A6:A38">
    <cfRule type="expression" dxfId="136" priority="168">
      <formula>IF(OR($B5="Organisation",$B6="Total",$B5="Total"),0,1)</formula>
    </cfRule>
  </conditionalFormatting>
  <conditionalFormatting sqref="A39:B71">
    <cfRule type="expression" dxfId="135" priority="167">
      <formula>IF($B39="Total",1,0)</formula>
    </cfRule>
  </conditionalFormatting>
  <conditionalFormatting sqref="A39:A71">
    <cfRule type="expression" dxfId="134" priority="166">
      <formula>IF(OR($B38="Organisation",$B39="Total",$B38="Total"),0,1)</formula>
    </cfRule>
  </conditionalFormatting>
  <conditionalFormatting sqref="A72:A101">
    <cfRule type="expression" dxfId="133" priority="165">
      <formula>IF($B72="Total",1,0)</formula>
    </cfRule>
  </conditionalFormatting>
  <conditionalFormatting sqref="C6 C20 C34 C48 C62">
    <cfRule type="expression" dxfId="132" priority="162">
      <formula>IF($B6="Total",1,0)</formula>
    </cfRule>
  </conditionalFormatting>
  <conditionalFormatting sqref="H81 J81 L81 N81 P81 T81 V81 X81 Z81 AB81 AF81 F95 H95 J95 L95 N95 P95 T95 X95 AB95 AD95 AF95 E72:AF72 E86:AF86 E103:H103 E80:H80 G73:AF73 G74:N74 Q74:AB74 AE74:AF74 E75:P75 S75:AF75 E76:J76 M76:R76 U76:AF76 G77:N77 E78:N78 Q77:AF77 E79:P79 S78:AF78 S79:AB79 AE79:AF79 K80:R80 U80:X80 AA80:AF80 E82:T82 W82:X82 AA82:AF82 E83:N83 Q83:AF83 G84:P84 S84:AF84 E85:L85 O85:AF85 E92:AF92 G87:N87 Q87:AF87 G88:P88 S88:AF88 E89:T89 W89:AF89 G90:P90 E91:P91 S90:AF91 E94:H94 G93:P93 S93:AF93 M94:AF94 E96:N97 Q96:AF96 S97:T97 W97:AF97 E98:P98 S98:AF98 Q99:T99 W99:AF99 S100:AF100 E99:N101 Q101:T101 E102:J102 M102:P102 S102:T102 W101:AF101 W102:Z102 M103:R103 U103:Z103 AC102:AF103">
    <cfRule type="expression" dxfId="131" priority="156">
      <formula>IF($B72="Total",1,0)</formula>
    </cfRule>
  </conditionalFormatting>
  <conditionalFormatting sqref="G81 I81 K81 M81 O81 S81 U81 W81 Y81 AA81 AE81 E95 G95 I95 K95 M95 O95 S95 W95 AA95 AC95 AE95">
    <cfRule type="expression" dxfId="130" priority="155">
      <formula>IF($B81="Total",1,0)</formula>
    </cfRule>
  </conditionalFormatting>
  <conditionalFormatting sqref="D81 C72:D75 C82:D85 C96:D97 C77:D80 C87:D94 C99:D101 C103:D103">
    <cfRule type="expression" dxfId="129" priority="158">
      <formula>IF($B72="Total",1,0)</formula>
    </cfRule>
  </conditionalFormatting>
  <conditionalFormatting sqref="B72:B103">
    <cfRule type="expression" dxfId="128" priority="159">
      <formula>IF($B72="Total",1,0)</formula>
    </cfRule>
  </conditionalFormatting>
  <conditionalFormatting sqref="C81">
    <cfRule type="expression" dxfId="127" priority="157">
      <formula>IF($B81="Total",1,0)</formula>
    </cfRule>
  </conditionalFormatting>
  <conditionalFormatting sqref="C38">
    <cfRule type="expression" dxfId="126" priority="154">
      <formula>IF($B38="Total",1,0)</formula>
    </cfRule>
  </conditionalFormatting>
  <conditionalFormatting sqref="AF104">
    <cfRule type="expression" dxfId="125" priority="67">
      <formula>IF($B104="Total",1,0)</formula>
    </cfRule>
  </conditionalFormatting>
  <conditionalFormatting sqref="AE105">
    <cfRule type="expression" dxfId="124" priority="95">
      <formula>IF($B105="Total",1,0)</formula>
    </cfRule>
  </conditionalFormatting>
  <conditionalFormatting sqref="D71">
    <cfRule type="expression" dxfId="123" priority="94">
      <formula>IF($B71="Total",1,0)</formula>
    </cfRule>
  </conditionalFormatting>
  <conditionalFormatting sqref="D38">
    <cfRule type="expression" dxfId="122" priority="93">
      <formula>IF($B38="Total",1,0)</formula>
    </cfRule>
  </conditionalFormatting>
  <conditionalFormatting sqref="F104">
    <cfRule type="expression" dxfId="121" priority="92">
      <formula>IF($B104="Total",1,0)</formula>
    </cfRule>
  </conditionalFormatting>
  <conditionalFormatting sqref="F105">
    <cfRule type="expression" dxfId="120" priority="91">
      <formula>IF($B105="Total",1,0)</formula>
    </cfRule>
  </conditionalFormatting>
  <conditionalFormatting sqref="J104">
    <cfRule type="expression" dxfId="119" priority="90">
      <formula>IF($B104="Total",1,0)</formula>
    </cfRule>
  </conditionalFormatting>
  <conditionalFormatting sqref="J105">
    <cfRule type="expression" dxfId="118" priority="89">
      <formula>IF($B105="Total",1,0)</formula>
    </cfRule>
  </conditionalFormatting>
  <conditionalFormatting sqref="N104">
    <cfRule type="expression" dxfId="117" priority="88">
      <formula>IF($B104="Total",1,0)</formula>
    </cfRule>
  </conditionalFormatting>
  <conditionalFormatting sqref="N105">
    <cfRule type="expression" dxfId="116" priority="87">
      <formula>IF($B105="Total",1,0)</formula>
    </cfRule>
  </conditionalFormatting>
  <conditionalFormatting sqref="P71">
    <cfRule type="expression" dxfId="115" priority="86">
      <formula>IF($B71="Total",1,0)</formula>
    </cfRule>
  </conditionalFormatting>
  <conditionalFormatting sqref="P38">
    <cfRule type="expression" dxfId="114" priority="85">
      <formula>IF($B38="Total",1,0)</formula>
    </cfRule>
  </conditionalFormatting>
  <conditionalFormatting sqref="R104">
    <cfRule type="expression" dxfId="113" priority="83">
      <formula>IF($B104="Total",1,0)</formula>
    </cfRule>
  </conditionalFormatting>
  <conditionalFormatting sqref="R105">
    <cfRule type="expression" dxfId="112" priority="82">
      <formula>IF($B105="Total",1,0)</formula>
    </cfRule>
  </conditionalFormatting>
  <conditionalFormatting sqref="T104">
    <cfRule type="expression" dxfId="111" priority="81">
      <formula>IF($B104="Total",1,0)</formula>
    </cfRule>
  </conditionalFormatting>
  <conditionalFormatting sqref="T105">
    <cfRule type="expression" dxfId="110" priority="80">
      <formula>IF($B105="Total",1,0)</formula>
    </cfRule>
  </conditionalFormatting>
  <conditionalFormatting sqref="V105">
    <cfRule type="expression" dxfId="109" priority="79">
      <formula>IF($B105="Total",1,0)</formula>
    </cfRule>
  </conditionalFormatting>
  <conditionalFormatting sqref="V104">
    <cfRule type="expression" dxfId="108" priority="78">
      <formula>IF($B104="Total",1,0)</formula>
    </cfRule>
  </conditionalFormatting>
  <conditionalFormatting sqref="V71">
    <cfRule type="expression" dxfId="107" priority="77">
      <formula>IF($B71="Total",1,0)</formula>
    </cfRule>
  </conditionalFormatting>
  <conditionalFormatting sqref="V38">
    <cfRule type="expression" dxfId="106" priority="76">
      <formula>IF($B38="Total",1,0)</formula>
    </cfRule>
  </conditionalFormatting>
  <conditionalFormatting sqref="X104">
    <cfRule type="expression" dxfId="105" priority="75">
      <formula>IF($B104="Total",1,0)</formula>
    </cfRule>
  </conditionalFormatting>
  <conditionalFormatting sqref="X105">
    <cfRule type="expression" dxfId="104" priority="74">
      <formula>IF($B105="Total",1,0)</formula>
    </cfRule>
  </conditionalFormatting>
  <conditionalFormatting sqref="Z71">
    <cfRule type="expression" dxfId="103" priority="73">
      <formula>IF($B71="Total",1,0)</formula>
    </cfRule>
  </conditionalFormatting>
  <conditionalFormatting sqref="Z38">
    <cfRule type="expression" dxfId="102" priority="72">
      <formula>IF($B38="Total",1,0)</formula>
    </cfRule>
  </conditionalFormatting>
  <conditionalFormatting sqref="AB104">
    <cfRule type="expression" dxfId="101" priority="71">
      <formula>IF($B104="Total",1,0)</formula>
    </cfRule>
  </conditionalFormatting>
  <conditionalFormatting sqref="AB105">
    <cfRule type="expression" dxfId="100" priority="70">
      <formula>IF($B105="Total",1,0)</formula>
    </cfRule>
  </conditionalFormatting>
  <conditionalFormatting sqref="AD71">
    <cfRule type="expression" dxfId="99" priority="69">
      <formula>IF($B71="Total",1,0)</formula>
    </cfRule>
  </conditionalFormatting>
  <conditionalFormatting sqref="AD38">
    <cfRule type="expression" dxfId="98" priority="68">
      <formula>IF($B38="Total",1,0)</formula>
    </cfRule>
  </conditionalFormatting>
  <conditionalFormatting sqref="AC105">
    <cfRule type="expression" dxfId="97" priority="66">
      <formula>IF($B105="Total",1,0)</formula>
    </cfRule>
  </conditionalFormatting>
  <conditionalFormatting sqref="AA105">
    <cfRule type="expression" dxfId="96" priority="65">
      <formula>IF($B105="Total",1,0)</formula>
    </cfRule>
  </conditionalFormatting>
  <conditionalFormatting sqref="Y105">
    <cfRule type="expression" dxfId="95" priority="64">
      <formula>IF($B105="Total",1,0)</formula>
    </cfRule>
  </conditionalFormatting>
  <conditionalFormatting sqref="W105">
    <cfRule type="expression" dxfId="94" priority="63">
      <formula>IF($B105="Total",1,0)</formula>
    </cfRule>
  </conditionalFormatting>
  <conditionalFormatting sqref="U105">
    <cfRule type="expression" dxfId="93" priority="62">
      <formula>IF($B105="Total",1,0)</formula>
    </cfRule>
  </conditionalFormatting>
  <conditionalFormatting sqref="S105">
    <cfRule type="expression" dxfId="92" priority="61">
      <formula>IF($B105="Total",1,0)</formula>
    </cfRule>
  </conditionalFormatting>
  <conditionalFormatting sqref="Q105">
    <cfRule type="expression" dxfId="91" priority="60">
      <formula>IF($B105="Total",1,0)</formula>
    </cfRule>
  </conditionalFormatting>
  <conditionalFormatting sqref="O105">
    <cfRule type="expression" dxfId="90" priority="59">
      <formula>IF($B105="Total",1,0)</formula>
    </cfRule>
  </conditionalFormatting>
  <conditionalFormatting sqref="M105">
    <cfRule type="expression" dxfId="89" priority="58">
      <formula>IF($B105="Total",1,0)</formula>
    </cfRule>
  </conditionalFormatting>
  <conditionalFormatting sqref="K105">
    <cfRule type="expression" dxfId="88" priority="57">
      <formula>IF($B105="Total",1,0)</formula>
    </cfRule>
  </conditionalFormatting>
  <conditionalFormatting sqref="I105">
    <cfRule type="expression" dxfId="87" priority="56">
      <formula>IF($B105="Total",1,0)</formula>
    </cfRule>
  </conditionalFormatting>
  <conditionalFormatting sqref="G105">
    <cfRule type="expression" dxfId="86" priority="55">
      <formula>IF($B105="Total",1,0)</formula>
    </cfRule>
  </conditionalFormatting>
  <conditionalFormatting sqref="E105">
    <cfRule type="expression" dxfId="85" priority="54">
      <formula>IF($B105="Total",1,0)</formula>
    </cfRule>
  </conditionalFormatting>
  <conditionalFormatting sqref="C105">
    <cfRule type="expression" dxfId="84" priority="53">
      <formula>IF($B105="Total",1,0)</formula>
    </cfRule>
  </conditionalFormatting>
  <conditionalFormatting sqref="E38">
    <cfRule type="expression" dxfId="83" priority="52">
      <formula>IF($B38="Total",1,0)</formula>
    </cfRule>
  </conditionalFormatting>
  <conditionalFormatting sqref="G38">
    <cfRule type="expression" dxfId="82" priority="51">
      <formula>IF($B38="Total",1,0)</formula>
    </cfRule>
  </conditionalFormatting>
  <conditionalFormatting sqref="I38">
    <cfRule type="expression" dxfId="81" priority="50">
      <formula>IF($B38="Total",1,0)</formula>
    </cfRule>
  </conditionalFormatting>
  <conditionalFormatting sqref="K38">
    <cfRule type="expression" dxfId="80" priority="49">
      <formula>IF($B38="Total",1,0)</formula>
    </cfRule>
  </conditionalFormatting>
  <conditionalFormatting sqref="M38">
    <cfRule type="expression" dxfId="79" priority="48">
      <formula>IF($B38="Total",1,0)</formula>
    </cfRule>
  </conditionalFormatting>
  <conditionalFormatting sqref="O38">
    <cfRule type="expression" dxfId="78" priority="47">
      <formula>IF($B38="Total",1,0)</formula>
    </cfRule>
  </conditionalFormatting>
  <conditionalFormatting sqref="Q38">
    <cfRule type="expression" dxfId="77" priority="46">
      <formula>IF($B38="Total",1,0)</formula>
    </cfRule>
  </conditionalFormatting>
  <conditionalFormatting sqref="S38">
    <cfRule type="expression" dxfId="76" priority="45">
      <formula>IF($B38="Total",1,0)</formula>
    </cfRule>
  </conditionalFormatting>
  <conditionalFormatting sqref="U38">
    <cfRule type="expression" dxfId="75" priority="44">
      <formula>IF($B38="Total",1,0)</formula>
    </cfRule>
  </conditionalFormatting>
  <conditionalFormatting sqref="W38">
    <cfRule type="expression" dxfId="74" priority="43">
      <formula>IF($B38="Total",1,0)</formula>
    </cfRule>
  </conditionalFormatting>
  <conditionalFormatting sqref="Y38">
    <cfRule type="expression" dxfId="73" priority="42">
      <formula>IF($B38="Total",1,0)</formula>
    </cfRule>
  </conditionalFormatting>
  <conditionalFormatting sqref="AA38">
    <cfRule type="expression" dxfId="72" priority="41">
      <formula>IF($B38="Total",1,0)</formula>
    </cfRule>
  </conditionalFormatting>
  <conditionalFormatting sqref="AE38">
    <cfRule type="expression" dxfId="71" priority="39">
      <formula>IF($B38="Total",1,0)</formula>
    </cfRule>
  </conditionalFormatting>
  <conditionalFormatting sqref="C71">
    <cfRule type="expression" dxfId="70" priority="38">
      <formula>IF($B71="Total",1,0)</formula>
    </cfRule>
  </conditionalFormatting>
  <conditionalFormatting sqref="E71">
    <cfRule type="expression" dxfId="69" priority="37">
      <formula>IF($B71="Total",1,0)</formula>
    </cfRule>
  </conditionalFormatting>
  <conditionalFormatting sqref="G71">
    <cfRule type="expression" dxfId="68" priority="36">
      <formula>IF($B71="Total",1,0)</formula>
    </cfRule>
  </conditionalFormatting>
  <conditionalFormatting sqref="I71">
    <cfRule type="expression" dxfId="67" priority="35">
      <formula>IF($B71="Total",1,0)</formula>
    </cfRule>
  </conditionalFormatting>
  <conditionalFormatting sqref="K71">
    <cfRule type="expression" dxfId="66" priority="34">
      <formula>IF($B71="Total",1,0)</formula>
    </cfRule>
  </conditionalFormatting>
  <conditionalFormatting sqref="M71">
    <cfRule type="expression" dxfId="65" priority="33">
      <formula>IF($B71="Total",1,0)</formula>
    </cfRule>
  </conditionalFormatting>
  <conditionalFormatting sqref="O71">
    <cfRule type="expression" dxfId="64" priority="32">
      <formula>IF($B71="Total",1,0)</formula>
    </cfRule>
  </conditionalFormatting>
  <conditionalFormatting sqref="Q71">
    <cfRule type="expression" dxfId="63" priority="31">
      <formula>IF($B71="Total",1,0)</formula>
    </cfRule>
  </conditionalFormatting>
  <conditionalFormatting sqref="S71">
    <cfRule type="expression" dxfId="62" priority="30">
      <formula>IF($B71="Total",1,0)</formula>
    </cfRule>
  </conditionalFormatting>
  <conditionalFormatting sqref="U71">
    <cfRule type="expression" dxfId="61" priority="29">
      <formula>IF($B71="Total",1,0)</formula>
    </cfRule>
  </conditionalFormatting>
  <conditionalFormatting sqref="W71">
    <cfRule type="expression" dxfId="60" priority="28">
      <formula>IF($B71="Total",1,0)</formula>
    </cfRule>
  </conditionalFormatting>
  <conditionalFormatting sqref="Y71">
    <cfRule type="expression" dxfId="59" priority="27">
      <formula>IF($B71="Total",1,0)</formula>
    </cfRule>
  </conditionalFormatting>
  <conditionalFormatting sqref="AA71">
    <cfRule type="expression" dxfId="58" priority="26">
      <formula>IF($B71="Total",1,0)</formula>
    </cfRule>
  </conditionalFormatting>
  <conditionalFormatting sqref="AC71">
    <cfRule type="expression" dxfId="57" priority="25">
      <formula>IF($B71="Total",1,0)</formula>
    </cfRule>
  </conditionalFormatting>
  <conditionalFormatting sqref="AE71">
    <cfRule type="expression" dxfId="56" priority="24">
      <formula>IF($B71="Total",1,0)</formula>
    </cfRule>
  </conditionalFormatting>
  <conditionalFormatting sqref="AE104">
    <cfRule type="expression" dxfId="55" priority="23">
      <formula>IF($B104="Total",1,0)</formula>
    </cfRule>
  </conditionalFormatting>
  <conditionalFormatting sqref="AC104">
    <cfRule type="expression" dxfId="54" priority="22">
      <formula>IF($B104="Total",1,0)</formula>
    </cfRule>
  </conditionalFormatting>
  <conditionalFormatting sqref="AA104">
    <cfRule type="expression" dxfId="53" priority="21">
      <formula>IF($B104="Total",1,0)</formula>
    </cfRule>
  </conditionalFormatting>
  <conditionalFormatting sqref="Y104">
    <cfRule type="expression" dxfId="52" priority="20">
      <formula>IF($B104="Total",1,0)</formula>
    </cfRule>
  </conditionalFormatting>
  <conditionalFormatting sqref="W104">
    <cfRule type="expression" dxfId="51" priority="19">
      <formula>IF($B104="Total",1,0)</formula>
    </cfRule>
  </conditionalFormatting>
  <conditionalFormatting sqref="U104">
    <cfRule type="expression" dxfId="50" priority="18">
      <formula>IF($B104="Total",1,0)</formula>
    </cfRule>
  </conditionalFormatting>
  <conditionalFormatting sqref="S104">
    <cfRule type="expression" dxfId="49" priority="17">
      <formula>IF($B104="Total",1,0)</formula>
    </cfRule>
  </conditionalFormatting>
  <conditionalFormatting sqref="Q104">
    <cfRule type="expression" dxfId="48" priority="16">
      <formula>IF($B104="Total",1,0)</formula>
    </cfRule>
  </conditionalFormatting>
  <conditionalFormatting sqref="O104">
    <cfRule type="expression" dxfId="47" priority="15">
      <formula>IF($B104="Total",1,0)</formula>
    </cfRule>
  </conditionalFormatting>
  <conditionalFormatting sqref="M104">
    <cfRule type="expression" dxfId="46" priority="14">
      <formula>IF($B104="Total",1,0)</formula>
    </cfRule>
  </conditionalFormatting>
  <conditionalFormatting sqref="K104">
    <cfRule type="expression" dxfId="45" priority="13">
      <formula>IF($B104="Total",1,0)</formula>
    </cfRule>
  </conditionalFormatting>
  <conditionalFormatting sqref="I104">
    <cfRule type="expression" dxfId="44" priority="12">
      <formula>IF($B104="Total",1,0)</formula>
    </cfRule>
  </conditionalFormatting>
  <conditionalFormatting sqref="G104">
    <cfRule type="expression" dxfId="43" priority="11">
      <formula>IF($B104="Total",1,0)</formula>
    </cfRule>
  </conditionalFormatting>
  <conditionalFormatting sqref="E104">
    <cfRule type="expression" dxfId="42" priority="10">
      <formula>IF($B104="Total",1,0)</formula>
    </cfRule>
  </conditionalFormatting>
  <conditionalFormatting sqref="C104">
    <cfRule type="expression" dxfId="41" priority="9">
      <formula>IF($B104="Total",1,0)</formula>
    </cfRule>
  </conditionalFormatting>
  <conditionalFormatting sqref="AC12:AD12">
    <cfRule type="expression" dxfId="40" priority="8">
      <formula>IF($B12="Total",1,0)</formula>
    </cfRule>
  </conditionalFormatting>
  <conditionalFormatting sqref="AC38">
    <cfRule type="expression" dxfId="39" priority="7">
      <formula>IF($B38="Total",1,0)</formula>
    </cfRule>
  </conditionalFormatting>
  <conditionalFormatting sqref="AC45">
    <cfRule type="expression" dxfId="38" priority="6">
      <formula>IF($B45="Total",1,0)</formula>
    </cfRule>
  </conditionalFormatting>
  <conditionalFormatting sqref="AD45">
    <cfRule type="expression" dxfId="37" priority="5">
      <formula>IF($B45="Total",1,0)</formula>
    </cfRule>
  </conditionalFormatting>
  <conditionalFormatting sqref="AC74:AD74">
    <cfRule type="expression" dxfId="36" priority="4">
      <formula>IF($B74="Total",1,0)</formula>
    </cfRule>
  </conditionalFormatting>
  <conditionalFormatting sqref="AC79:AD79">
    <cfRule type="expression" dxfId="35" priority="3">
      <formula>IF($B79="Total",1,0)</formula>
    </cfRule>
  </conditionalFormatting>
  <conditionalFormatting sqref="AD81">
    <cfRule type="expression" dxfId="34" priority="2">
      <formula>IF($B81="Total",1,0)</formula>
    </cfRule>
  </conditionalFormatting>
  <conditionalFormatting sqref="AC81">
    <cfRule type="expression" dxfId="33" priority="1">
      <formula>IF($B81="Total",1,0)</formula>
    </cfRule>
  </conditionalFormatting>
  <pageMargins left="0.7" right="0.7" top="0.75" bottom="0.75" header="0.3" footer="0.3"/>
  <pageSetup paperSize="9" scale="22" orientation="landscape" horizont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8"/>
  <sheetViews>
    <sheetView showGridLines="0" showRowColHeaders="0" zoomScaleNormal="100" workbookViewId="0">
      <selection activeCell="A23" sqref="A23:I23"/>
    </sheetView>
  </sheetViews>
  <sheetFormatPr defaultColWidth="8.7109375" defaultRowHeight="12.75" x14ac:dyDescent="0.2"/>
  <cols>
    <col min="1" max="1" width="13.7109375" style="2" bestFit="1" customWidth="1"/>
    <col min="2" max="2" width="10.140625" style="2" bestFit="1" customWidth="1"/>
    <col min="3" max="3" width="11" style="2" bestFit="1" customWidth="1"/>
    <col min="4" max="4" width="9.42578125" style="2" bestFit="1" customWidth="1"/>
    <col min="5" max="5" width="12.85546875" style="2" bestFit="1" customWidth="1"/>
    <col min="6" max="6" width="13" style="2" bestFit="1" customWidth="1"/>
    <col min="7" max="7" width="16.5703125" style="2" customWidth="1"/>
    <col min="8" max="8" width="11.5703125" style="2" bestFit="1" customWidth="1"/>
    <col min="9" max="9" width="15" style="2" bestFit="1" customWidth="1"/>
    <col min="10" max="10" width="7.7109375" style="2" customWidth="1"/>
    <col min="11" max="11" width="11.140625" style="2" bestFit="1" customWidth="1"/>
    <col min="12" max="13" width="10.5703125" style="2" bestFit="1" customWidth="1"/>
    <col min="14" max="16384" width="8.7109375" style="2"/>
  </cols>
  <sheetData>
    <row r="1" spans="1:13" ht="19.5" customHeight="1" x14ac:dyDescent="0.2">
      <c r="A1" s="216" t="s">
        <v>953</v>
      </c>
      <c r="B1" s="216"/>
      <c r="C1" s="216"/>
      <c r="D1" s="216"/>
      <c r="E1" s="216"/>
      <c r="F1" s="216"/>
      <c r="G1" s="216"/>
      <c r="H1" s="216"/>
      <c r="I1" s="216"/>
      <c r="J1" s="222"/>
      <c r="K1" s="222"/>
    </row>
    <row r="2" spans="1:13" ht="14.25" customHeight="1" x14ac:dyDescent="0.2">
      <c r="A2" s="217" t="s">
        <v>956</v>
      </c>
      <c r="B2" s="217"/>
      <c r="C2" s="217"/>
      <c r="D2" s="217"/>
      <c r="E2" s="217"/>
      <c r="F2" s="217"/>
      <c r="G2" s="217"/>
      <c r="H2" s="217"/>
      <c r="I2" s="217"/>
      <c r="L2" s="3"/>
      <c r="M2" s="3"/>
    </row>
    <row r="3" spans="1:13" ht="24.75" customHeight="1" x14ac:dyDescent="0.2">
      <c r="A3" s="217" t="s">
        <v>1039</v>
      </c>
      <c r="B3" s="217"/>
      <c r="C3" s="217"/>
      <c r="D3" s="217"/>
      <c r="E3" s="217"/>
      <c r="F3" s="217"/>
      <c r="G3" s="217"/>
      <c r="H3" s="217"/>
      <c r="I3" s="217"/>
      <c r="L3" s="4"/>
      <c r="M3" s="3"/>
    </row>
    <row r="4" spans="1:13" ht="41.25" customHeight="1" x14ac:dyDescent="0.2">
      <c r="A4" s="223" t="s">
        <v>1040</v>
      </c>
      <c r="B4" s="223"/>
      <c r="C4" s="223"/>
      <c r="D4" s="223"/>
      <c r="E4" s="223"/>
      <c r="F4" s="223"/>
      <c r="G4" s="223"/>
      <c r="H4" s="223"/>
      <c r="I4" s="223"/>
      <c r="L4" s="4"/>
      <c r="M4" s="3"/>
    </row>
    <row r="5" spans="1:13" x14ac:dyDescent="0.2">
      <c r="A5" s="1" t="s">
        <v>72</v>
      </c>
      <c r="B5" s="1" t="s">
        <v>1</v>
      </c>
      <c r="C5" s="1" t="s">
        <v>2</v>
      </c>
      <c r="D5" s="1" t="s">
        <v>3</v>
      </c>
      <c r="E5" s="1" t="s">
        <v>4</v>
      </c>
      <c r="F5" s="1" t="s">
        <v>5</v>
      </c>
      <c r="G5" s="1" t="s">
        <v>6</v>
      </c>
      <c r="H5" s="1" t="s">
        <v>7</v>
      </c>
      <c r="I5" s="1" t="s">
        <v>8</v>
      </c>
      <c r="J5" s="1" t="s">
        <v>9</v>
      </c>
      <c r="K5" s="1" t="s">
        <v>10</v>
      </c>
      <c r="L5" s="4"/>
      <c r="M5" s="3"/>
    </row>
    <row r="6" spans="1:13" x14ac:dyDescent="0.2">
      <c r="A6" s="110" t="s">
        <v>11</v>
      </c>
      <c r="B6" s="102">
        <v>4865</v>
      </c>
      <c r="C6" s="45" t="s">
        <v>73</v>
      </c>
      <c r="D6" s="102">
        <v>3205</v>
      </c>
      <c r="E6" s="45" t="s">
        <v>74</v>
      </c>
      <c r="F6" s="194"/>
      <c r="G6" s="195"/>
      <c r="H6" s="44">
        <v>0</v>
      </c>
      <c r="I6" s="45" t="s">
        <v>14</v>
      </c>
      <c r="J6" s="107">
        <v>8070</v>
      </c>
      <c r="K6" s="109" t="s">
        <v>302</v>
      </c>
      <c r="L6" s="4"/>
      <c r="M6" s="3"/>
    </row>
    <row r="7" spans="1:13" x14ac:dyDescent="0.2">
      <c r="A7" s="110" t="s">
        <v>16</v>
      </c>
      <c r="B7" s="102">
        <v>2150</v>
      </c>
      <c r="C7" s="45" t="s">
        <v>741</v>
      </c>
      <c r="D7" s="102">
        <v>1490</v>
      </c>
      <c r="E7" s="45" t="s">
        <v>503</v>
      </c>
      <c r="F7" s="194"/>
      <c r="G7" s="195"/>
      <c r="H7" s="44">
        <v>0</v>
      </c>
      <c r="I7" s="45" t="s">
        <v>14</v>
      </c>
      <c r="J7" s="107">
        <v>3640</v>
      </c>
      <c r="K7" s="109" t="s">
        <v>384</v>
      </c>
      <c r="L7" s="4"/>
      <c r="M7" s="3"/>
    </row>
    <row r="8" spans="1:13" x14ac:dyDescent="0.2">
      <c r="A8" s="110" t="s">
        <v>20</v>
      </c>
      <c r="B8" s="102">
        <v>1540</v>
      </c>
      <c r="C8" s="45" t="s">
        <v>818</v>
      </c>
      <c r="D8" s="102">
        <v>1036</v>
      </c>
      <c r="E8" s="45" t="s">
        <v>312</v>
      </c>
      <c r="F8" s="194"/>
      <c r="G8" s="195"/>
      <c r="H8" s="44">
        <v>0</v>
      </c>
      <c r="I8" s="45" t="s">
        <v>14</v>
      </c>
      <c r="J8" s="107">
        <v>2576</v>
      </c>
      <c r="K8" s="109" t="s">
        <v>79</v>
      </c>
      <c r="L8" s="4"/>
      <c r="M8" s="3"/>
    </row>
    <row r="9" spans="1:13" x14ac:dyDescent="0.2">
      <c r="A9" s="110" t="s">
        <v>23</v>
      </c>
      <c r="B9" s="102">
        <v>1187</v>
      </c>
      <c r="C9" s="45" t="s">
        <v>716</v>
      </c>
      <c r="D9" s="102">
        <v>897</v>
      </c>
      <c r="E9" s="45" t="s">
        <v>443</v>
      </c>
      <c r="F9" s="194"/>
      <c r="G9" s="195"/>
      <c r="H9" s="44">
        <v>0</v>
      </c>
      <c r="I9" s="45" t="s">
        <v>14</v>
      </c>
      <c r="J9" s="107">
        <v>2084</v>
      </c>
      <c r="K9" s="109" t="s">
        <v>363</v>
      </c>
      <c r="L9" s="4"/>
      <c r="M9" s="3"/>
    </row>
    <row r="10" spans="1:13" x14ac:dyDescent="0.2">
      <c r="A10" s="110" t="s">
        <v>27</v>
      </c>
      <c r="B10" s="102">
        <v>1037</v>
      </c>
      <c r="C10" s="45" t="s">
        <v>581</v>
      </c>
      <c r="D10" s="102">
        <v>855</v>
      </c>
      <c r="E10" s="45" t="s">
        <v>290</v>
      </c>
      <c r="F10" s="194"/>
      <c r="G10" s="195"/>
      <c r="H10" s="44">
        <v>0</v>
      </c>
      <c r="I10" s="45" t="s">
        <v>14</v>
      </c>
      <c r="J10" s="107">
        <v>1892</v>
      </c>
      <c r="K10" s="109" t="s">
        <v>83</v>
      </c>
      <c r="L10" s="4"/>
      <c r="M10" s="3"/>
    </row>
    <row r="11" spans="1:13" x14ac:dyDescent="0.2">
      <c r="A11" s="110" t="s">
        <v>31</v>
      </c>
      <c r="B11" s="102">
        <v>912</v>
      </c>
      <c r="C11" s="45" t="s">
        <v>32</v>
      </c>
      <c r="D11" s="102">
        <v>698</v>
      </c>
      <c r="E11" s="45" t="s">
        <v>33</v>
      </c>
      <c r="F11" s="194"/>
      <c r="G11" s="195"/>
      <c r="H11" s="44">
        <v>0</v>
      </c>
      <c r="I11" s="45" t="s">
        <v>14</v>
      </c>
      <c r="J11" s="107">
        <v>1610</v>
      </c>
      <c r="K11" s="109" t="s">
        <v>22</v>
      </c>
      <c r="L11" s="4"/>
      <c r="M11" s="3"/>
    </row>
    <row r="12" spans="1:13" x14ac:dyDescent="0.2">
      <c r="A12" s="110" t="s">
        <v>35</v>
      </c>
      <c r="B12" s="102">
        <v>817</v>
      </c>
      <c r="C12" s="45" t="s">
        <v>715</v>
      </c>
      <c r="D12" s="102">
        <v>580</v>
      </c>
      <c r="E12" s="45" t="s">
        <v>651</v>
      </c>
      <c r="F12" s="194"/>
      <c r="G12" s="195"/>
      <c r="H12" s="44">
        <v>0</v>
      </c>
      <c r="I12" s="45" t="s">
        <v>14</v>
      </c>
      <c r="J12" s="107">
        <v>1397</v>
      </c>
      <c r="K12" s="109" t="s">
        <v>87</v>
      </c>
      <c r="L12" s="4"/>
      <c r="M12" s="3"/>
    </row>
    <row r="13" spans="1:13" x14ac:dyDescent="0.2">
      <c r="A13" s="110" t="s">
        <v>39</v>
      </c>
      <c r="B13" s="102">
        <v>673</v>
      </c>
      <c r="C13" s="45" t="s">
        <v>370</v>
      </c>
      <c r="D13" s="102">
        <v>462</v>
      </c>
      <c r="E13" s="45" t="s">
        <v>448</v>
      </c>
      <c r="F13" s="194"/>
      <c r="G13" s="195"/>
      <c r="H13" s="44">
        <v>0</v>
      </c>
      <c r="I13" s="45" t="s">
        <v>14</v>
      </c>
      <c r="J13" s="107">
        <v>1135</v>
      </c>
      <c r="K13" s="109" t="s">
        <v>89</v>
      </c>
      <c r="L13" s="4"/>
      <c r="M13" s="3"/>
    </row>
    <row r="14" spans="1:13" x14ac:dyDescent="0.2">
      <c r="A14" s="110" t="s">
        <v>43</v>
      </c>
      <c r="B14" s="102">
        <v>611</v>
      </c>
      <c r="C14" s="45" t="s">
        <v>12</v>
      </c>
      <c r="D14" s="102">
        <v>431</v>
      </c>
      <c r="E14" s="45" t="s">
        <v>13</v>
      </c>
      <c r="F14" s="194"/>
      <c r="G14" s="195"/>
      <c r="H14" s="44">
        <v>0</v>
      </c>
      <c r="I14" s="45" t="s">
        <v>14</v>
      </c>
      <c r="J14" s="107">
        <v>1042</v>
      </c>
      <c r="K14" s="109" t="s">
        <v>30</v>
      </c>
      <c r="L14" s="4"/>
      <c r="M14" s="3"/>
    </row>
    <row r="15" spans="1:13" x14ac:dyDescent="0.2">
      <c r="A15" s="110" t="s">
        <v>47</v>
      </c>
      <c r="B15" s="102">
        <v>532</v>
      </c>
      <c r="C15" s="45" t="s">
        <v>53</v>
      </c>
      <c r="D15" s="102">
        <v>405</v>
      </c>
      <c r="E15" s="45" t="s">
        <v>54</v>
      </c>
      <c r="F15" s="194"/>
      <c r="G15" s="195"/>
      <c r="H15" s="44">
        <v>0</v>
      </c>
      <c r="I15" s="45" t="s">
        <v>14</v>
      </c>
      <c r="J15" s="107">
        <v>937</v>
      </c>
      <c r="K15" s="109" t="s">
        <v>92</v>
      </c>
      <c r="L15" s="4"/>
      <c r="M15" s="3"/>
    </row>
    <row r="16" spans="1:13" x14ac:dyDescent="0.2">
      <c r="A16" s="110" t="s">
        <v>51</v>
      </c>
      <c r="B16" s="102">
        <v>524</v>
      </c>
      <c r="C16" s="45" t="s">
        <v>718</v>
      </c>
      <c r="D16" s="102">
        <v>389</v>
      </c>
      <c r="E16" s="45" t="s">
        <v>579</v>
      </c>
      <c r="F16" s="194"/>
      <c r="G16" s="195"/>
      <c r="H16" s="44">
        <v>0</v>
      </c>
      <c r="I16" s="45" t="s">
        <v>14</v>
      </c>
      <c r="J16" s="107">
        <v>913</v>
      </c>
      <c r="K16" s="109" t="s">
        <v>34</v>
      </c>
    </row>
    <row r="17" spans="1:20" x14ac:dyDescent="0.2">
      <c r="A17" s="110" t="s">
        <v>52</v>
      </c>
      <c r="B17" s="102">
        <v>507</v>
      </c>
      <c r="C17" s="45" t="s">
        <v>44</v>
      </c>
      <c r="D17" s="102">
        <v>368</v>
      </c>
      <c r="E17" s="45" t="s">
        <v>45</v>
      </c>
      <c r="F17" s="194"/>
      <c r="G17" s="195"/>
      <c r="H17" s="44">
        <v>0</v>
      </c>
      <c r="I17" s="45" t="s">
        <v>14</v>
      </c>
      <c r="J17" s="107">
        <v>875</v>
      </c>
      <c r="K17" s="109" t="s">
        <v>97</v>
      </c>
    </row>
    <row r="18" spans="1:20" x14ac:dyDescent="0.2">
      <c r="A18" s="42" t="s">
        <v>9</v>
      </c>
      <c r="B18" s="102">
        <f>SUBTOTAL(109,B6:B17)</f>
        <v>15355</v>
      </c>
      <c r="C18" s="45" t="str">
        <f>CONCATENATE("(",FIXED(_tbl2[[#This Row],[Male]]/_tbl2[[#This Row],[Total]]*100,1),")")</f>
        <v>(58.7)</v>
      </c>
      <c r="D18" s="102">
        <f>SUBTOTAL(109,D6:D17)</f>
        <v>10816</v>
      </c>
      <c r="E18" s="45" t="str">
        <f>CONCATENATE("(",FIXED(_tbl2[[#This Row],[Female]]/_tbl2[[#This Row],[Total]]*100,1),")")</f>
        <v>(41.3)</v>
      </c>
      <c r="F18" s="44">
        <v>3</v>
      </c>
      <c r="G18" s="45" t="s">
        <v>1034</v>
      </c>
      <c r="H18" s="102">
        <f>SUBTOTAL(109,H6:H17)</f>
        <v>0</v>
      </c>
      <c r="I18" s="45" t="str">
        <f>CONCATENATE("(",FIXED(_tbl2[[#This Row],[Ambiguous]]/_tbl2[[#This Row],[Total]]*100,1),")")</f>
        <v>(0.0)</v>
      </c>
      <c r="J18" s="102">
        <f>SUBTOTAL(109,J6:J17)+_tbl2[[#This Row],[Ambiguous]]</f>
        <v>26174</v>
      </c>
      <c r="K18" s="45" t="s">
        <v>71</v>
      </c>
    </row>
    <row r="20" spans="1:20" x14ac:dyDescent="0.2">
      <c r="A20" s="5" t="s">
        <v>949</v>
      </c>
      <c r="B20" s="5"/>
      <c r="C20" s="5"/>
      <c r="D20" s="5"/>
      <c r="E20" s="5"/>
      <c r="F20" s="5"/>
      <c r="G20" s="5"/>
      <c r="H20" s="5"/>
      <c r="I20" s="5"/>
    </row>
    <row r="21" spans="1:20" x14ac:dyDescent="0.2">
      <c r="A21" s="219" t="s">
        <v>1035</v>
      </c>
      <c r="B21" s="219"/>
      <c r="C21" s="219"/>
      <c r="D21" s="219"/>
      <c r="E21" s="219"/>
      <c r="F21" s="219"/>
      <c r="G21" s="219"/>
      <c r="H21" s="219"/>
      <c r="I21" s="219"/>
      <c r="L21" s="219"/>
      <c r="M21" s="219"/>
      <c r="N21" s="219"/>
      <c r="O21" s="219"/>
      <c r="P21" s="219"/>
      <c r="Q21" s="219"/>
      <c r="R21" s="219"/>
      <c r="S21" s="219"/>
      <c r="T21" s="219"/>
    </row>
    <row r="22" spans="1:20" ht="13.5" customHeight="1" x14ac:dyDescent="0.2">
      <c r="A22" s="219" t="s">
        <v>1131</v>
      </c>
      <c r="B22" s="219"/>
      <c r="C22" s="219"/>
      <c r="D22" s="219"/>
      <c r="E22" s="219"/>
      <c r="F22" s="219"/>
      <c r="G22" s="219"/>
      <c r="H22" s="219"/>
      <c r="I22" s="219"/>
      <c r="L22" s="219"/>
      <c r="M22" s="219"/>
      <c r="N22" s="219"/>
      <c r="O22" s="219"/>
      <c r="P22" s="219"/>
      <c r="Q22" s="219"/>
      <c r="R22" s="219"/>
      <c r="S22" s="219"/>
      <c r="T22" s="219"/>
    </row>
    <row r="23" spans="1:20" ht="13.5" customHeight="1" x14ac:dyDescent="0.2">
      <c r="A23" s="219" t="s">
        <v>1130</v>
      </c>
      <c r="B23" s="219"/>
      <c r="C23" s="219"/>
      <c r="D23" s="219"/>
      <c r="E23" s="219"/>
      <c r="F23" s="219"/>
      <c r="G23" s="219"/>
      <c r="H23" s="219"/>
      <c r="I23" s="219"/>
    </row>
    <row r="24" spans="1:20" x14ac:dyDescent="0.2">
      <c r="A24" s="10"/>
      <c r="B24" s="10"/>
      <c r="C24" s="10"/>
      <c r="D24" s="10"/>
      <c r="E24" s="10"/>
      <c r="F24" s="10"/>
      <c r="G24" s="10"/>
      <c r="H24" s="10"/>
      <c r="I24" s="10"/>
    </row>
    <row r="25" spans="1:20" ht="18" x14ac:dyDescent="0.2">
      <c r="A25" s="216" t="s">
        <v>955</v>
      </c>
      <c r="B25" s="216"/>
      <c r="C25" s="216"/>
      <c r="D25" s="216"/>
      <c r="E25" s="216"/>
      <c r="F25" s="216"/>
      <c r="G25" s="216"/>
      <c r="H25" s="216"/>
      <c r="I25" s="216"/>
    </row>
    <row r="26" spans="1:20" ht="20.25" customHeight="1" x14ac:dyDescent="0.2">
      <c r="A26" s="221" t="s">
        <v>954</v>
      </c>
      <c r="B26" s="221"/>
      <c r="C26" s="221"/>
      <c r="D26" s="221"/>
      <c r="E26" s="221"/>
      <c r="F26" s="221"/>
      <c r="G26" s="221"/>
      <c r="H26" s="221"/>
      <c r="I26" s="221"/>
    </row>
    <row r="27" spans="1:20" ht="24" customHeight="1" x14ac:dyDescent="0.2">
      <c r="A27" s="221" t="s">
        <v>952</v>
      </c>
      <c r="B27" s="221"/>
      <c r="C27" s="221"/>
      <c r="D27" s="221"/>
      <c r="E27" s="221"/>
      <c r="F27" s="221"/>
      <c r="G27" s="221"/>
      <c r="H27" s="221"/>
      <c r="I27" s="221"/>
    </row>
    <row r="47" spans="1:9" x14ac:dyDescent="0.2">
      <c r="A47" s="5" t="s">
        <v>949</v>
      </c>
      <c r="B47" s="5"/>
      <c r="C47" s="5"/>
      <c r="D47" s="5"/>
      <c r="E47" s="5"/>
      <c r="F47" s="5"/>
      <c r="G47" s="5"/>
      <c r="H47" s="5"/>
      <c r="I47" s="5"/>
    </row>
    <row r="48" spans="1:9" x14ac:dyDescent="0.2">
      <c r="A48" s="220" t="s">
        <v>1038</v>
      </c>
      <c r="B48" s="220"/>
      <c r="C48" s="220"/>
      <c r="D48" s="220"/>
      <c r="E48" s="220"/>
      <c r="F48" s="220"/>
      <c r="G48" s="220"/>
      <c r="H48" s="220"/>
      <c r="I48" s="220"/>
    </row>
  </sheetData>
  <mergeCells count="14">
    <mergeCell ref="L21:T21"/>
    <mergeCell ref="L22:T22"/>
    <mergeCell ref="J1:K1"/>
    <mergeCell ref="A2:I2"/>
    <mergeCell ref="A21:I21"/>
    <mergeCell ref="A22:I22"/>
    <mergeCell ref="A1:I1"/>
    <mergeCell ref="A3:I3"/>
    <mergeCell ref="A4:I4"/>
    <mergeCell ref="A26:I26"/>
    <mergeCell ref="A48:I48"/>
    <mergeCell ref="A25:I25"/>
    <mergeCell ref="A27:I27"/>
    <mergeCell ref="A23:I23"/>
  </mergeCells>
  <conditionalFormatting sqref="A6:K18">
    <cfRule type="expression" dxfId="1226" priority="2">
      <formula>IF($A6="Total",1,0)</formula>
    </cfRule>
  </conditionalFormatting>
  <pageMargins left="0.25" right="0.25" top="0.75" bottom="0.75" header="0.3" footer="0.3"/>
  <pageSetup paperSize="9" scale="68"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113"/>
  <sheetViews>
    <sheetView showGridLines="0" showRowColHeaders="0" zoomScaleNormal="100" workbookViewId="0">
      <selection sqref="A1:K1"/>
    </sheetView>
  </sheetViews>
  <sheetFormatPr defaultColWidth="8.7109375" defaultRowHeight="12.75" x14ac:dyDescent="0.2"/>
  <cols>
    <col min="1" max="1" width="7" style="2" bestFit="1" customWidth="1"/>
    <col min="2" max="2" width="14.5703125" style="2" bestFit="1" customWidth="1"/>
    <col min="3" max="3" width="7.28515625" style="2" bestFit="1" customWidth="1"/>
    <col min="4" max="4" width="8.85546875" style="2" bestFit="1" customWidth="1"/>
    <col min="5" max="5" width="8.7109375" style="2" customWidth="1"/>
    <col min="6" max="6" width="9.7109375" style="2" bestFit="1" customWidth="1"/>
    <col min="7" max="7" width="7.42578125" style="2" bestFit="1" customWidth="1"/>
    <col min="8" max="8" width="10.85546875" style="2" bestFit="1" customWidth="1"/>
    <col min="9" max="9" width="8.5703125" style="2" bestFit="1" customWidth="1"/>
    <col min="10" max="10" width="12" style="2" bestFit="1" customWidth="1"/>
    <col min="11" max="11" width="7.7109375" style="2" customWidth="1"/>
    <col min="12" max="12" width="11.140625" style="2" bestFit="1" customWidth="1"/>
    <col min="13" max="14" width="10.5703125" style="2" bestFit="1" customWidth="1"/>
    <col min="15" max="16384" width="8.7109375" style="2"/>
  </cols>
  <sheetData>
    <row r="1" spans="1:20" ht="22.5" customHeight="1" x14ac:dyDescent="0.2">
      <c r="A1" s="216" t="s">
        <v>973</v>
      </c>
      <c r="B1" s="224"/>
      <c r="C1" s="224"/>
      <c r="D1" s="224"/>
      <c r="E1" s="224"/>
      <c r="F1" s="224"/>
      <c r="G1" s="224"/>
      <c r="H1" s="224"/>
      <c r="I1" s="224"/>
      <c r="J1" s="224"/>
      <c r="K1" s="224"/>
      <c r="L1" s="9"/>
      <c r="M1" s="9"/>
      <c r="N1" s="9"/>
      <c r="O1" s="9"/>
      <c r="P1" s="9"/>
      <c r="Q1" s="9"/>
      <c r="R1" s="9"/>
      <c r="S1" s="9"/>
      <c r="T1" s="9"/>
    </row>
    <row r="2" spans="1:20" ht="26.25" customHeight="1" x14ac:dyDescent="0.2">
      <c r="A2" s="217" t="s">
        <v>972</v>
      </c>
      <c r="B2" s="217"/>
      <c r="C2" s="217"/>
      <c r="D2" s="217"/>
      <c r="E2" s="217"/>
      <c r="F2" s="217"/>
      <c r="G2" s="217"/>
      <c r="H2" s="217"/>
      <c r="I2" s="217"/>
      <c r="J2" s="217"/>
      <c r="K2" s="217"/>
      <c r="L2" s="217"/>
      <c r="M2" s="99"/>
      <c r="N2" s="99"/>
      <c r="O2" s="99"/>
      <c r="P2" s="99"/>
      <c r="Q2" s="99"/>
      <c r="R2" s="99"/>
      <c r="S2" s="25"/>
      <c r="T2" s="25"/>
    </row>
    <row r="3" spans="1:20" ht="36" customHeight="1" x14ac:dyDescent="0.2">
      <c r="A3" s="217" t="s">
        <v>1041</v>
      </c>
      <c r="B3" s="217"/>
      <c r="C3" s="217"/>
      <c r="D3" s="217"/>
      <c r="E3" s="217"/>
      <c r="F3" s="217"/>
      <c r="G3" s="217"/>
      <c r="H3" s="217"/>
      <c r="I3" s="217"/>
      <c r="J3" s="217"/>
      <c r="K3" s="217"/>
      <c r="L3" s="217"/>
      <c r="M3" s="99"/>
      <c r="N3" s="99"/>
      <c r="O3" s="99"/>
      <c r="P3" s="99"/>
      <c r="Q3" s="99"/>
      <c r="R3" s="99"/>
      <c r="S3" s="99"/>
      <c r="T3" s="99"/>
    </row>
    <row r="4" spans="1:20" ht="42" customHeight="1" x14ac:dyDescent="0.2">
      <c r="A4" s="217" t="s">
        <v>1042</v>
      </c>
      <c r="B4" s="217"/>
      <c r="C4" s="217"/>
      <c r="D4" s="217"/>
      <c r="E4" s="217"/>
      <c r="F4" s="217"/>
      <c r="G4" s="217"/>
      <c r="H4" s="217"/>
      <c r="I4" s="217"/>
      <c r="J4" s="217"/>
      <c r="K4" s="217"/>
      <c r="L4" s="217"/>
      <c r="M4" s="99"/>
      <c r="N4" s="99"/>
      <c r="O4" s="99"/>
      <c r="P4" s="99"/>
      <c r="Q4" s="99"/>
      <c r="R4" s="99"/>
      <c r="S4" s="99"/>
      <c r="T4" s="99"/>
    </row>
    <row r="5" spans="1:20" x14ac:dyDescent="0.2">
      <c r="A5" s="1" t="s">
        <v>98</v>
      </c>
      <c r="B5" s="1" t="s">
        <v>99</v>
      </c>
      <c r="C5" s="1" t="s">
        <v>100</v>
      </c>
      <c r="D5" s="1" t="s">
        <v>101</v>
      </c>
      <c r="E5" s="1" t="s">
        <v>102</v>
      </c>
      <c r="F5" s="1" t="s">
        <v>103</v>
      </c>
      <c r="G5" s="1" t="s">
        <v>104</v>
      </c>
      <c r="H5" s="1" t="s">
        <v>105</v>
      </c>
      <c r="I5" s="1" t="s">
        <v>106</v>
      </c>
      <c r="J5" s="1" t="s">
        <v>107</v>
      </c>
      <c r="K5" s="1" t="s">
        <v>9</v>
      </c>
      <c r="L5" s="1" t="s">
        <v>10</v>
      </c>
      <c r="M5" s="4"/>
      <c r="N5" s="3"/>
    </row>
    <row r="6" spans="1:20" x14ac:dyDescent="0.2">
      <c r="A6" s="42" t="s">
        <v>108</v>
      </c>
      <c r="B6" s="110" t="s">
        <v>109</v>
      </c>
      <c r="C6" s="102">
        <v>184</v>
      </c>
      <c r="D6" s="45" t="s">
        <v>110</v>
      </c>
      <c r="E6" s="102">
        <v>202</v>
      </c>
      <c r="F6" s="45" t="s">
        <v>111</v>
      </c>
      <c r="G6" s="102">
        <v>105</v>
      </c>
      <c r="H6" s="45" t="s">
        <v>112</v>
      </c>
      <c r="I6" s="102">
        <v>124</v>
      </c>
      <c r="J6" s="45" t="s">
        <v>113</v>
      </c>
      <c r="K6" s="107">
        <v>615</v>
      </c>
      <c r="L6" s="109" t="s">
        <v>114</v>
      </c>
      <c r="M6" s="4"/>
      <c r="N6" s="3"/>
    </row>
    <row r="7" spans="1:20" x14ac:dyDescent="0.2">
      <c r="A7" s="111" t="s">
        <v>108</v>
      </c>
      <c r="B7" s="110" t="s">
        <v>115</v>
      </c>
      <c r="C7" s="102">
        <v>179</v>
      </c>
      <c r="D7" s="45" t="s">
        <v>840</v>
      </c>
      <c r="E7" s="102">
        <v>137</v>
      </c>
      <c r="F7" s="45" t="s">
        <v>122</v>
      </c>
      <c r="G7" s="102">
        <v>94</v>
      </c>
      <c r="H7" s="45" t="s">
        <v>268</v>
      </c>
      <c r="I7" s="102">
        <v>83</v>
      </c>
      <c r="J7" s="45" t="s">
        <v>329</v>
      </c>
      <c r="K7" s="107">
        <v>493</v>
      </c>
      <c r="L7" s="109" t="s">
        <v>55</v>
      </c>
      <c r="M7" s="4"/>
      <c r="N7" s="3"/>
    </row>
    <row r="8" spans="1:20" x14ac:dyDescent="0.2">
      <c r="A8" s="111" t="s">
        <v>108</v>
      </c>
      <c r="B8" s="110" t="s">
        <v>120</v>
      </c>
      <c r="C8" s="102">
        <v>216</v>
      </c>
      <c r="D8" s="45" t="s">
        <v>121</v>
      </c>
      <c r="E8" s="102">
        <v>161</v>
      </c>
      <c r="F8" s="45" t="s">
        <v>122</v>
      </c>
      <c r="G8" s="102">
        <v>96</v>
      </c>
      <c r="H8" s="45" t="s">
        <v>123</v>
      </c>
      <c r="I8" s="102">
        <v>106</v>
      </c>
      <c r="J8" s="45" t="s">
        <v>124</v>
      </c>
      <c r="K8" s="107">
        <v>579</v>
      </c>
      <c r="L8" s="109" t="s">
        <v>38</v>
      </c>
      <c r="M8" s="4"/>
      <c r="N8" s="3"/>
    </row>
    <row r="9" spans="1:20" x14ac:dyDescent="0.2">
      <c r="A9" s="111" t="s">
        <v>108</v>
      </c>
      <c r="B9" s="110" t="s">
        <v>125</v>
      </c>
      <c r="C9" s="102">
        <v>513</v>
      </c>
      <c r="D9" s="45" t="s">
        <v>126</v>
      </c>
      <c r="E9" s="102">
        <v>221</v>
      </c>
      <c r="F9" s="45" t="s">
        <v>127</v>
      </c>
      <c r="G9" s="102">
        <v>120</v>
      </c>
      <c r="H9" s="45" t="s">
        <v>128</v>
      </c>
      <c r="I9" s="102">
        <v>97</v>
      </c>
      <c r="J9" s="45" t="s">
        <v>129</v>
      </c>
      <c r="K9" s="107">
        <v>951</v>
      </c>
      <c r="L9" s="109" t="s">
        <v>130</v>
      </c>
      <c r="M9" s="4"/>
      <c r="N9" s="3"/>
    </row>
    <row r="10" spans="1:20" x14ac:dyDescent="0.2">
      <c r="A10" s="111" t="s">
        <v>108</v>
      </c>
      <c r="B10" s="110" t="s">
        <v>131</v>
      </c>
      <c r="C10" s="102">
        <v>439</v>
      </c>
      <c r="D10" s="45" t="s">
        <v>93</v>
      </c>
      <c r="E10" s="102">
        <v>190</v>
      </c>
      <c r="F10" s="45" t="s">
        <v>132</v>
      </c>
      <c r="G10" s="102">
        <v>71</v>
      </c>
      <c r="H10" s="45" t="s">
        <v>133</v>
      </c>
      <c r="I10" s="102">
        <v>64</v>
      </c>
      <c r="J10" s="45" t="s">
        <v>134</v>
      </c>
      <c r="K10" s="107">
        <v>764</v>
      </c>
      <c r="L10" s="109" t="s">
        <v>135</v>
      </c>
      <c r="M10" s="4"/>
      <c r="N10" s="3"/>
    </row>
    <row r="11" spans="1:20" x14ac:dyDescent="0.2">
      <c r="A11" s="111" t="s">
        <v>108</v>
      </c>
      <c r="B11" s="110" t="s">
        <v>136</v>
      </c>
      <c r="C11" s="102">
        <v>611</v>
      </c>
      <c r="D11" s="45" t="s">
        <v>137</v>
      </c>
      <c r="E11" s="102">
        <v>242</v>
      </c>
      <c r="F11" s="45" t="s">
        <v>138</v>
      </c>
      <c r="G11" s="102">
        <v>122</v>
      </c>
      <c r="H11" s="45" t="s">
        <v>139</v>
      </c>
      <c r="I11" s="102">
        <v>110</v>
      </c>
      <c r="J11" s="45" t="s">
        <v>140</v>
      </c>
      <c r="K11" s="107">
        <v>1085</v>
      </c>
      <c r="L11" s="109" t="s">
        <v>520</v>
      </c>
      <c r="M11" s="4"/>
      <c r="N11" s="3"/>
    </row>
    <row r="12" spans="1:20" x14ac:dyDescent="0.2">
      <c r="A12" s="111" t="s">
        <v>108</v>
      </c>
      <c r="B12" s="110" t="s">
        <v>143</v>
      </c>
      <c r="C12" s="102">
        <v>135</v>
      </c>
      <c r="D12" s="45" t="s">
        <v>144</v>
      </c>
      <c r="E12" s="102">
        <v>178</v>
      </c>
      <c r="F12" s="45" t="s">
        <v>145</v>
      </c>
      <c r="G12" s="102">
        <v>92</v>
      </c>
      <c r="H12" s="45" t="s">
        <v>146</v>
      </c>
      <c r="I12" s="102">
        <v>92</v>
      </c>
      <c r="J12" s="45" t="s">
        <v>146</v>
      </c>
      <c r="K12" s="107">
        <v>497</v>
      </c>
      <c r="L12" s="109" t="s">
        <v>55</v>
      </c>
      <c r="M12" s="4"/>
      <c r="N12" s="3"/>
    </row>
    <row r="13" spans="1:20" x14ac:dyDescent="0.2">
      <c r="A13" s="111" t="s">
        <v>108</v>
      </c>
      <c r="B13" s="112" t="s">
        <v>147</v>
      </c>
      <c r="C13" s="102">
        <v>348</v>
      </c>
      <c r="D13" s="45" t="s">
        <v>148</v>
      </c>
      <c r="E13" s="102">
        <v>188</v>
      </c>
      <c r="F13" s="45" t="s">
        <v>149</v>
      </c>
      <c r="G13" s="102">
        <v>88</v>
      </c>
      <c r="H13" s="45" t="s">
        <v>150</v>
      </c>
      <c r="I13" s="102">
        <v>87</v>
      </c>
      <c r="J13" s="45" t="s">
        <v>151</v>
      </c>
      <c r="K13" s="107">
        <v>711</v>
      </c>
      <c r="L13" s="109" t="s">
        <v>92</v>
      </c>
      <c r="M13" s="4"/>
      <c r="N13" s="3"/>
    </row>
    <row r="14" spans="1:20" x14ac:dyDescent="0.2">
      <c r="A14" s="111" t="s">
        <v>108</v>
      </c>
      <c r="B14" s="110" t="s">
        <v>152</v>
      </c>
      <c r="C14" s="102">
        <v>141</v>
      </c>
      <c r="D14" s="45" t="s">
        <v>153</v>
      </c>
      <c r="E14" s="102">
        <v>60</v>
      </c>
      <c r="F14" s="45" t="s">
        <v>154</v>
      </c>
      <c r="G14" s="102">
        <v>56</v>
      </c>
      <c r="H14" s="45" t="s">
        <v>155</v>
      </c>
      <c r="I14" s="102">
        <v>35</v>
      </c>
      <c r="J14" s="45" t="s">
        <v>156</v>
      </c>
      <c r="K14" s="107">
        <v>292</v>
      </c>
      <c r="L14" s="109" t="s">
        <v>157</v>
      </c>
      <c r="M14" s="4"/>
      <c r="N14" s="3"/>
    </row>
    <row r="15" spans="1:20" x14ac:dyDescent="0.2">
      <c r="A15" s="111" t="s">
        <v>108</v>
      </c>
      <c r="B15" s="110" t="s">
        <v>158</v>
      </c>
      <c r="C15" s="102">
        <v>303</v>
      </c>
      <c r="D15" s="45" t="s">
        <v>159</v>
      </c>
      <c r="E15" s="102">
        <v>157</v>
      </c>
      <c r="F15" s="45" t="s">
        <v>160</v>
      </c>
      <c r="G15" s="102">
        <v>89</v>
      </c>
      <c r="H15" s="45" t="s">
        <v>77</v>
      </c>
      <c r="I15" s="102">
        <v>97</v>
      </c>
      <c r="J15" s="45" t="s">
        <v>161</v>
      </c>
      <c r="K15" s="107">
        <v>646</v>
      </c>
      <c r="L15" s="109" t="s">
        <v>97</v>
      </c>
      <c r="M15" s="4"/>
      <c r="N15" s="3"/>
    </row>
    <row r="16" spans="1:20" x14ac:dyDescent="0.2">
      <c r="A16" s="111" t="s">
        <v>108</v>
      </c>
      <c r="B16" s="110" t="s">
        <v>162</v>
      </c>
      <c r="C16" s="102">
        <v>140</v>
      </c>
      <c r="D16" s="45" t="s">
        <v>64</v>
      </c>
      <c r="E16" s="102">
        <v>82</v>
      </c>
      <c r="F16" s="45" t="s">
        <v>163</v>
      </c>
      <c r="G16" s="102">
        <v>34</v>
      </c>
      <c r="H16" s="45" t="s">
        <v>164</v>
      </c>
      <c r="I16" s="102">
        <v>38</v>
      </c>
      <c r="J16" s="45" t="s">
        <v>165</v>
      </c>
      <c r="K16" s="107">
        <v>294</v>
      </c>
      <c r="L16" s="109" t="s">
        <v>157</v>
      </c>
      <c r="M16" s="4"/>
      <c r="N16" s="3"/>
    </row>
    <row r="17" spans="1:14" x14ac:dyDescent="0.2">
      <c r="A17" s="111" t="s">
        <v>108</v>
      </c>
      <c r="B17" s="110" t="s">
        <v>166</v>
      </c>
      <c r="C17" s="102">
        <v>208</v>
      </c>
      <c r="D17" s="45" t="s">
        <v>167</v>
      </c>
      <c r="E17" s="102">
        <v>197</v>
      </c>
      <c r="F17" s="45" t="s">
        <v>168</v>
      </c>
      <c r="G17" s="102">
        <v>92</v>
      </c>
      <c r="H17" s="45" t="s">
        <v>169</v>
      </c>
      <c r="I17" s="102">
        <v>128</v>
      </c>
      <c r="J17" s="45" t="s">
        <v>154</v>
      </c>
      <c r="K17" s="107">
        <v>625</v>
      </c>
      <c r="L17" s="109" t="s">
        <v>114</v>
      </c>
      <c r="M17" s="4"/>
      <c r="N17" s="3"/>
    </row>
    <row r="18" spans="1:14" x14ac:dyDescent="0.2">
      <c r="A18" s="111" t="s">
        <v>108</v>
      </c>
      <c r="B18" s="110" t="s">
        <v>170</v>
      </c>
      <c r="C18" s="102">
        <v>182</v>
      </c>
      <c r="D18" s="45" t="s">
        <v>171</v>
      </c>
      <c r="E18" s="102">
        <v>252</v>
      </c>
      <c r="F18" s="45" t="s">
        <v>172</v>
      </c>
      <c r="G18" s="102">
        <v>136</v>
      </c>
      <c r="H18" s="45" t="s">
        <v>173</v>
      </c>
      <c r="I18" s="102">
        <v>163</v>
      </c>
      <c r="J18" s="45" t="s">
        <v>174</v>
      </c>
      <c r="K18" s="107">
        <v>733</v>
      </c>
      <c r="L18" s="109" t="s">
        <v>175</v>
      </c>
      <c r="M18" s="4"/>
      <c r="N18" s="3"/>
    </row>
    <row r="19" spans="1:14" x14ac:dyDescent="0.2">
      <c r="A19" s="111" t="s">
        <v>108</v>
      </c>
      <c r="B19" s="110" t="s">
        <v>176</v>
      </c>
      <c r="C19" s="102">
        <v>345</v>
      </c>
      <c r="D19" s="45" t="s">
        <v>936</v>
      </c>
      <c r="E19" s="102">
        <v>121</v>
      </c>
      <c r="F19" s="45" t="s">
        <v>478</v>
      </c>
      <c r="G19" s="102">
        <v>62</v>
      </c>
      <c r="H19" s="45" t="s">
        <v>635</v>
      </c>
      <c r="I19" s="102">
        <v>55</v>
      </c>
      <c r="J19" s="45" t="s">
        <v>552</v>
      </c>
      <c r="K19" s="107">
        <v>583</v>
      </c>
      <c r="L19" s="109" t="s">
        <v>38</v>
      </c>
      <c r="M19" s="4"/>
      <c r="N19" s="3"/>
    </row>
    <row r="20" spans="1:14" x14ac:dyDescent="0.2">
      <c r="A20" s="111" t="s">
        <v>108</v>
      </c>
      <c r="B20" s="110" t="s">
        <v>180</v>
      </c>
      <c r="C20" s="102">
        <v>556</v>
      </c>
      <c r="D20" s="45" t="s">
        <v>181</v>
      </c>
      <c r="E20" s="102">
        <v>227</v>
      </c>
      <c r="F20" s="45" t="s">
        <v>182</v>
      </c>
      <c r="G20" s="102">
        <v>114</v>
      </c>
      <c r="H20" s="45" t="s">
        <v>164</v>
      </c>
      <c r="I20" s="102">
        <v>88</v>
      </c>
      <c r="J20" s="45" t="s">
        <v>183</v>
      </c>
      <c r="K20" s="107">
        <v>985</v>
      </c>
      <c r="L20" s="109" t="s">
        <v>472</v>
      </c>
      <c r="M20" s="4"/>
      <c r="N20" s="3"/>
    </row>
    <row r="21" spans="1:14" x14ac:dyDescent="0.2">
      <c r="A21" s="111" t="s">
        <v>108</v>
      </c>
      <c r="B21" s="110" t="s">
        <v>185</v>
      </c>
      <c r="C21" s="102">
        <v>256</v>
      </c>
      <c r="D21" s="45" t="s">
        <v>186</v>
      </c>
      <c r="E21" s="102">
        <v>217</v>
      </c>
      <c r="F21" s="45" t="s">
        <v>187</v>
      </c>
      <c r="G21" s="102">
        <v>143</v>
      </c>
      <c r="H21" s="45" t="s">
        <v>188</v>
      </c>
      <c r="I21" s="102">
        <v>116</v>
      </c>
      <c r="J21" s="45" t="s">
        <v>189</v>
      </c>
      <c r="K21" s="107">
        <v>732</v>
      </c>
      <c r="L21" s="109" t="s">
        <v>175</v>
      </c>
      <c r="M21" s="4"/>
      <c r="N21" s="3"/>
    </row>
    <row r="22" spans="1:14" x14ac:dyDescent="0.2">
      <c r="A22" s="111" t="s">
        <v>108</v>
      </c>
      <c r="B22" s="110" t="s">
        <v>190</v>
      </c>
      <c r="C22" s="102">
        <v>469</v>
      </c>
      <c r="D22" s="45" t="s">
        <v>57</v>
      </c>
      <c r="E22" s="102">
        <v>237</v>
      </c>
      <c r="F22" s="45" t="s">
        <v>191</v>
      </c>
      <c r="G22" s="102">
        <v>125</v>
      </c>
      <c r="H22" s="45" t="s">
        <v>192</v>
      </c>
      <c r="I22" s="102">
        <v>85</v>
      </c>
      <c r="J22" s="45" t="s">
        <v>133</v>
      </c>
      <c r="K22" s="107">
        <v>916</v>
      </c>
      <c r="L22" s="109" t="s">
        <v>193</v>
      </c>
      <c r="M22" s="4"/>
      <c r="N22" s="3"/>
    </row>
    <row r="23" spans="1:14" x14ac:dyDescent="0.2">
      <c r="A23" s="111" t="s">
        <v>108</v>
      </c>
      <c r="B23" s="110" t="s">
        <v>194</v>
      </c>
      <c r="C23" s="102">
        <v>99</v>
      </c>
      <c r="D23" s="45" t="s">
        <v>195</v>
      </c>
      <c r="E23" s="102">
        <v>87</v>
      </c>
      <c r="F23" s="45" t="s">
        <v>187</v>
      </c>
      <c r="G23" s="102">
        <v>46</v>
      </c>
      <c r="H23" s="45" t="s">
        <v>196</v>
      </c>
      <c r="I23" s="102">
        <v>62</v>
      </c>
      <c r="J23" s="45" t="s">
        <v>197</v>
      </c>
      <c r="K23" s="107">
        <v>294</v>
      </c>
      <c r="L23" s="109" t="s">
        <v>157</v>
      </c>
      <c r="M23" s="4"/>
      <c r="N23" s="3"/>
    </row>
    <row r="24" spans="1:14" x14ac:dyDescent="0.2">
      <c r="A24" s="111" t="s">
        <v>108</v>
      </c>
      <c r="B24" s="110" t="s">
        <v>198</v>
      </c>
      <c r="C24" s="102">
        <v>189</v>
      </c>
      <c r="D24" s="45" t="s">
        <v>199</v>
      </c>
      <c r="E24" s="102">
        <v>170</v>
      </c>
      <c r="F24" s="45" t="s">
        <v>122</v>
      </c>
      <c r="G24" s="102">
        <v>122</v>
      </c>
      <c r="H24" s="45" t="s">
        <v>200</v>
      </c>
      <c r="I24" s="102">
        <v>130</v>
      </c>
      <c r="J24" s="45" t="s">
        <v>201</v>
      </c>
      <c r="K24" s="107">
        <v>611</v>
      </c>
      <c r="L24" s="109" t="s">
        <v>114</v>
      </c>
      <c r="M24" s="4"/>
      <c r="N24" s="3"/>
    </row>
    <row r="25" spans="1:14" x14ac:dyDescent="0.2">
      <c r="A25" s="111" t="s">
        <v>108</v>
      </c>
      <c r="B25" s="110" t="s">
        <v>202</v>
      </c>
      <c r="C25" s="102">
        <v>111</v>
      </c>
      <c r="D25" s="45" t="s">
        <v>203</v>
      </c>
      <c r="E25" s="102">
        <v>78</v>
      </c>
      <c r="F25" s="45" t="s">
        <v>204</v>
      </c>
      <c r="G25" s="102">
        <v>70</v>
      </c>
      <c r="H25" s="45" t="s">
        <v>205</v>
      </c>
      <c r="I25" s="102">
        <v>60</v>
      </c>
      <c r="J25" s="45" t="s">
        <v>206</v>
      </c>
      <c r="K25" s="107">
        <v>319</v>
      </c>
      <c r="L25" s="109" t="s">
        <v>207</v>
      </c>
      <c r="M25" s="4"/>
      <c r="N25" s="3"/>
    </row>
    <row r="26" spans="1:14" x14ac:dyDescent="0.2">
      <c r="A26" s="111" t="s">
        <v>108</v>
      </c>
      <c r="B26" s="110" t="s">
        <v>208</v>
      </c>
      <c r="C26" s="102">
        <v>691</v>
      </c>
      <c r="D26" s="45" t="s">
        <v>209</v>
      </c>
      <c r="E26" s="102">
        <v>278</v>
      </c>
      <c r="F26" s="45" t="s">
        <v>154</v>
      </c>
      <c r="G26" s="102">
        <v>225</v>
      </c>
      <c r="H26" s="45" t="s">
        <v>123</v>
      </c>
      <c r="I26" s="102">
        <v>159</v>
      </c>
      <c r="J26" s="45" t="s">
        <v>210</v>
      </c>
      <c r="K26" s="107">
        <v>1353</v>
      </c>
      <c r="L26" s="109" t="s">
        <v>211</v>
      </c>
      <c r="M26" s="4"/>
      <c r="N26" s="3"/>
    </row>
    <row r="27" spans="1:14" x14ac:dyDescent="0.2">
      <c r="A27" s="111" t="s">
        <v>108</v>
      </c>
      <c r="B27" s="110" t="s">
        <v>212</v>
      </c>
      <c r="C27" s="102">
        <v>390</v>
      </c>
      <c r="D27" s="45" t="s">
        <v>126</v>
      </c>
      <c r="E27" s="102">
        <v>167</v>
      </c>
      <c r="F27" s="45" t="s">
        <v>213</v>
      </c>
      <c r="G27" s="102">
        <v>95</v>
      </c>
      <c r="H27" s="45" t="s">
        <v>214</v>
      </c>
      <c r="I27" s="102">
        <v>72</v>
      </c>
      <c r="J27" s="45" t="s">
        <v>215</v>
      </c>
      <c r="K27" s="107">
        <v>724</v>
      </c>
      <c r="L27" s="109" t="s">
        <v>92</v>
      </c>
      <c r="M27" s="4"/>
      <c r="N27" s="3"/>
    </row>
    <row r="28" spans="1:14" x14ac:dyDescent="0.2">
      <c r="A28" s="111" t="s">
        <v>108</v>
      </c>
      <c r="B28" s="110" t="s">
        <v>216</v>
      </c>
      <c r="C28" s="102">
        <v>244</v>
      </c>
      <c r="D28" s="45" t="s">
        <v>217</v>
      </c>
      <c r="E28" s="102">
        <v>66</v>
      </c>
      <c r="F28" s="45" t="s">
        <v>119</v>
      </c>
      <c r="G28" s="102">
        <v>49</v>
      </c>
      <c r="H28" s="45" t="s">
        <v>128</v>
      </c>
      <c r="I28" s="102">
        <v>29</v>
      </c>
      <c r="J28" s="45" t="s">
        <v>218</v>
      </c>
      <c r="K28" s="107">
        <v>388</v>
      </c>
      <c r="L28" s="109" t="s">
        <v>232</v>
      </c>
      <c r="M28" s="4"/>
      <c r="N28" s="3"/>
    </row>
    <row r="29" spans="1:14" x14ac:dyDescent="0.2">
      <c r="A29" s="111" t="s">
        <v>108</v>
      </c>
      <c r="B29" s="110" t="s">
        <v>220</v>
      </c>
      <c r="C29" s="102">
        <v>186</v>
      </c>
      <c r="D29" s="45" t="s">
        <v>221</v>
      </c>
      <c r="E29" s="102">
        <v>89</v>
      </c>
      <c r="F29" s="45" t="s">
        <v>222</v>
      </c>
      <c r="G29" s="102">
        <v>73</v>
      </c>
      <c r="H29" s="45" t="s">
        <v>223</v>
      </c>
      <c r="I29" s="102">
        <v>23</v>
      </c>
      <c r="J29" s="45" t="s">
        <v>22</v>
      </c>
      <c r="K29" s="107">
        <v>371</v>
      </c>
      <c r="L29" s="109" t="s">
        <v>219</v>
      </c>
      <c r="M29" s="4"/>
      <c r="N29" s="3"/>
    </row>
    <row r="30" spans="1:14" x14ac:dyDescent="0.2">
      <c r="A30" s="111" t="s">
        <v>108</v>
      </c>
      <c r="B30" s="110" t="s">
        <v>224</v>
      </c>
      <c r="C30" s="102">
        <v>182</v>
      </c>
      <c r="D30" s="45" t="s">
        <v>225</v>
      </c>
      <c r="E30" s="102">
        <v>155</v>
      </c>
      <c r="F30" s="45" t="s">
        <v>307</v>
      </c>
      <c r="G30" s="102">
        <v>84</v>
      </c>
      <c r="H30" s="45" t="s">
        <v>119</v>
      </c>
      <c r="I30" s="102">
        <v>73</v>
      </c>
      <c r="J30" s="45" t="s">
        <v>272</v>
      </c>
      <c r="K30" s="107">
        <v>494</v>
      </c>
      <c r="L30" s="109" t="s">
        <v>55</v>
      </c>
      <c r="M30" s="4"/>
      <c r="N30" s="3"/>
    </row>
    <row r="31" spans="1:14" x14ac:dyDescent="0.2">
      <c r="A31" s="111" t="s">
        <v>108</v>
      </c>
      <c r="B31" s="110" t="s">
        <v>228</v>
      </c>
      <c r="C31" s="102">
        <v>124</v>
      </c>
      <c r="D31" s="45" t="s">
        <v>229</v>
      </c>
      <c r="E31" s="102">
        <v>129</v>
      </c>
      <c r="F31" s="45" t="s">
        <v>230</v>
      </c>
      <c r="G31" s="102">
        <v>74</v>
      </c>
      <c r="H31" s="45" t="s">
        <v>231</v>
      </c>
      <c r="I31" s="102">
        <v>80</v>
      </c>
      <c r="J31" s="45" t="s">
        <v>223</v>
      </c>
      <c r="K31" s="107">
        <v>407</v>
      </c>
      <c r="L31" s="109" t="s">
        <v>232</v>
      </c>
      <c r="M31" s="4"/>
      <c r="N31" s="3"/>
    </row>
    <row r="32" spans="1:14" x14ac:dyDescent="0.2">
      <c r="A32" s="111" t="s">
        <v>108</v>
      </c>
      <c r="B32" s="110" t="s">
        <v>233</v>
      </c>
      <c r="C32" s="102">
        <v>362</v>
      </c>
      <c r="D32" s="45" t="s">
        <v>78</v>
      </c>
      <c r="E32" s="102">
        <v>230</v>
      </c>
      <c r="F32" s="45" t="s">
        <v>234</v>
      </c>
      <c r="G32" s="102">
        <v>167</v>
      </c>
      <c r="H32" s="45" t="s">
        <v>173</v>
      </c>
      <c r="I32" s="102">
        <v>137</v>
      </c>
      <c r="J32" s="45" t="s">
        <v>235</v>
      </c>
      <c r="K32" s="107">
        <v>896</v>
      </c>
      <c r="L32" s="109" t="s">
        <v>236</v>
      </c>
      <c r="M32" s="4"/>
      <c r="N32" s="3"/>
    </row>
    <row r="33" spans="1:14" x14ac:dyDescent="0.2">
      <c r="A33" s="111" t="s">
        <v>108</v>
      </c>
      <c r="B33" s="110" t="s">
        <v>237</v>
      </c>
      <c r="C33" s="102">
        <v>199</v>
      </c>
      <c r="D33" s="45" t="s">
        <v>238</v>
      </c>
      <c r="E33" s="102">
        <v>151</v>
      </c>
      <c r="F33" s="45" t="s">
        <v>239</v>
      </c>
      <c r="G33" s="102">
        <v>92</v>
      </c>
      <c r="H33" s="45" t="s">
        <v>240</v>
      </c>
      <c r="I33" s="102">
        <v>80</v>
      </c>
      <c r="J33" s="45" t="s">
        <v>235</v>
      </c>
      <c r="K33" s="107">
        <v>522</v>
      </c>
      <c r="L33" s="109" t="s">
        <v>241</v>
      </c>
      <c r="M33" s="4"/>
      <c r="N33" s="3"/>
    </row>
    <row r="34" spans="1:14" x14ac:dyDescent="0.2">
      <c r="A34" s="111" t="s">
        <v>108</v>
      </c>
      <c r="B34" s="110" t="s">
        <v>242</v>
      </c>
      <c r="C34" s="102">
        <v>580</v>
      </c>
      <c r="D34" s="45" t="s">
        <v>21</v>
      </c>
      <c r="E34" s="102">
        <v>201</v>
      </c>
      <c r="F34" s="45" t="s">
        <v>243</v>
      </c>
      <c r="G34" s="102">
        <v>121</v>
      </c>
      <c r="H34" s="45" t="s">
        <v>210</v>
      </c>
      <c r="I34" s="102">
        <v>124</v>
      </c>
      <c r="J34" s="45" t="s">
        <v>244</v>
      </c>
      <c r="K34" s="107">
        <v>1026</v>
      </c>
      <c r="L34" s="109" t="s">
        <v>626</v>
      </c>
      <c r="M34" s="4"/>
      <c r="N34" s="3"/>
    </row>
    <row r="35" spans="1:14" x14ac:dyDescent="0.2">
      <c r="A35" s="111" t="s">
        <v>108</v>
      </c>
      <c r="B35" s="110" t="s">
        <v>245</v>
      </c>
      <c r="C35" s="102">
        <v>168</v>
      </c>
      <c r="D35" s="45" t="s">
        <v>246</v>
      </c>
      <c r="E35" s="102">
        <v>111</v>
      </c>
      <c r="F35" s="45" t="s">
        <v>247</v>
      </c>
      <c r="G35" s="102">
        <v>95</v>
      </c>
      <c r="H35" s="45" t="s">
        <v>248</v>
      </c>
      <c r="I35" s="102">
        <v>63</v>
      </c>
      <c r="J35" s="45" t="s">
        <v>249</v>
      </c>
      <c r="K35" s="107">
        <v>437</v>
      </c>
      <c r="L35" s="109" t="s">
        <v>50</v>
      </c>
      <c r="M35" s="4"/>
      <c r="N35" s="3"/>
    </row>
    <row r="36" spans="1:14" x14ac:dyDescent="0.2">
      <c r="A36" s="111" t="s">
        <v>108</v>
      </c>
      <c r="B36" s="110" t="s">
        <v>250</v>
      </c>
      <c r="C36" s="102">
        <v>47</v>
      </c>
      <c r="D36" s="45" t="s">
        <v>251</v>
      </c>
      <c r="E36" s="102">
        <v>53</v>
      </c>
      <c r="F36" s="45" t="s">
        <v>244</v>
      </c>
      <c r="G36" s="102">
        <v>134</v>
      </c>
      <c r="H36" s="45" t="s">
        <v>252</v>
      </c>
      <c r="I36" s="102">
        <v>204</v>
      </c>
      <c r="J36" s="45" t="s">
        <v>253</v>
      </c>
      <c r="K36" s="107">
        <v>438</v>
      </c>
      <c r="L36" s="109" t="s">
        <v>50</v>
      </c>
      <c r="M36" s="4"/>
      <c r="N36" s="3"/>
    </row>
    <row r="37" spans="1:14" x14ac:dyDescent="0.2">
      <c r="A37" s="111" t="s">
        <v>108</v>
      </c>
      <c r="B37" s="110" t="s">
        <v>254</v>
      </c>
      <c r="C37" s="102">
        <v>9</v>
      </c>
      <c r="D37" s="45" t="s">
        <v>129</v>
      </c>
      <c r="E37" s="102">
        <v>32</v>
      </c>
      <c r="F37" s="45" t="s">
        <v>507</v>
      </c>
      <c r="G37" s="102">
        <v>27</v>
      </c>
      <c r="H37" s="45" t="s">
        <v>734</v>
      </c>
      <c r="I37" s="102">
        <v>20</v>
      </c>
      <c r="J37" s="45" t="s">
        <v>269</v>
      </c>
      <c r="K37" s="107">
        <v>88</v>
      </c>
      <c r="L37" s="109" t="s">
        <v>398</v>
      </c>
      <c r="M37" s="4"/>
      <c r="N37" s="3"/>
    </row>
    <row r="38" spans="1:14" x14ac:dyDescent="0.2">
      <c r="A38" s="42" t="s">
        <v>108</v>
      </c>
      <c r="B38" s="42" t="s">
        <v>9</v>
      </c>
      <c r="C38" s="102">
        <f>SUBTOTAL(109,C6:C37)</f>
        <v>8806</v>
      </c>
      <c r="D38" s="45" t="str">
        <f>CONCATENATE("(",FIXED(_tbl3[[#This Row],[&lt;1]]/_tbl3[[#This Row],[Total]]*100,1),")")</f>
        <v>(44.3)</v>
      </c>
      <c r="E38" s="102">
        <f>SUBTOTAL(109,E6:E37)</f>
        <v>5066</v>
      </c>
      <c r="F38" s="45" t="str">
        <f>CONCATENATE("(",FIXED(_tbl3[[#This Row],[1-4]]/_tbl3[[#This Row],[Total]]*100,1),")")</f>
        <v>(25.5)</v>
      </c>
      <c r="G38" s="102">
        <f>SUBTOTAL(109,G6:G37)</f>
        <v>3113</v>
      </c>
      <c r="H38" s="45" t="str">
        <f>CONCATENATE("(",FIXED(_tbl3[[#This Row],[5-10]]/_tbl3[[#This Row],[Total]]*100,1),")")</f>
        <v>(15.7)</v>
      </c>
      <c r="I38" s="102">
        <f>SUBTOTAL(109,I6:I37)</f>
        <v>2884</v>
      </c>
      <c r="J38" s="45" t="str">
        <f>CONCATENATE("(",FIXED(_tbl3[[#This Row],[11-15]]/_tbl3[[#This Row],[Total]]*100,1),")")</f>
        <v>(14.5)</v>
      </c>
      <c r="K38" s="102">
        <f>SUBTOTAL(109,K6:K37)</f>
        <v>19869</v>
      </c>
      <c r="L38" s="45" t="str">
        <f>CONCATENATE("(",FIXED(_tbl3[[#This Row],[Total]]/$K$105*100,1),")")</f>
        <v>(32.9)</v>
      </c>
      <c r="M38" s="4"/>
      <c r="N38" s="3"/>
    </row>
    <row r="39" spans="1:14" x14ac:dyDescent="0.2">
      <c r="A39" s="42" t="s">
        <v>260</v>
      </c>
      <c r="B39" s="112" t="s">
        <v>109</v>
      </c>
      <c r="C39" s="102">
        <v>153</v>
      </c>
      <c r="D39" s="45" t="s">
        <v>261</v>
      </c>
      <c r="E39" s="102">
        <v>163</v>
      </c>
      <c r="F39" s="45" t="s">
        <v>110</v>
      </c>
      <c r="G39" s="102">
        <v>112</v>
      </c>
      <c r="H39" s="45" t="s">
        <v>154</v>
      </c>
      <c r="I39" s="102">
        <v>118</v>
      </c>
      <c r="J39" s="45" t="s">
        <v>262</v>
      </c>
      <c r="K39" s="113">
        <v>546</v>
      </c>
      <c r="L39" s="114" t="s">
        <v>263</v>
      </c>
      <c r="M39" s="4"/>
      <c r="N39" s="3"/>
    </row>
    <row r="40" spans="1:14" x14ac:dyDescent="0.2">
      <c r="A40" s="42" t="s">
        <v>260</v>
      </c>
      <c r="B40" s="112" t="s">
        <v>115</v>
      </c>
      <c r="C40" s="102">
        <v>165</v>
      </c>
      <c r="D40" s="45" t="s">
        <v>491</v>
      </c>
      <c r="E40" s="102">
        <v>145</v>
      </c>
      <c r="F40" s="45" t="s">
        <v>265</v>
      </c>
      <c r="G40" s="102">
        <v>103</v>
      </c>
      <c r="H40" s="45" t="s">
        <v>113</v>
      </c>
      <c r="I40" s="102">
        <v>97</v>
      </c>
      <c r="J40" s="45" t="s">
        <v>118</v>
      </c>
      <c r="K40" s="113">
        <v>510</v>
      </c>
      <c r="L40" s="114" t="s">
        <v>55</v>
      </c>
      <c r="M40" s="4"/>
      <c r="N40" s="3"/>
    </row>
    <row r="41" spans="1:14" x14ac:dyDescent="0.2">
      <c r="A41" s="42" t="s">
        <v>260</v>
      </c>
      <c r="B41" s="112" t="s">
        <v>120</v>
      </c>
      <c r="C41" s="102">
        <v>323</v>
      </c>
      <c r="D41" s="45" t="s">
        <v>266</v>
      </c>
      <c r="E41" s="102">
        <v>337</v>
      </c>
      <c r="F41" s="45" t="s">
        <v>267</v>
      </c>
      <c r="G41" s="102">
        <v>216</v>
      </c>
      <c r="H41" s="45" t="s">
        <v>268</v>
      </c>
      <c r="I41" s="102">
        <v>257</v>
      </c>
      <c r="J41" s="45" t="s">
        <v>269</v>
      </c>
      <c r="K41" s="113">
        <v>1133</v>
      </c>
      <c r="L41" s="114" t="s">
        <v>270</v>
      </c>
      <c r="M41" s="4"/>
      <c r="N41" s="3"/>
    </row>
    <row r="42" spans="1:14" x14ac:dyDescent="0.2">
      <c r="A42" s="42" t="s">
        <v>260</v>
      </c>
      <c r="B42" s="112" t="s">
        <v>125</v>
      </c>
      <c r="C42" s="102">
        <v>564</v>
      </c>
      <c r="D42" s="45" t="s">
        <v>271</v>
      </c>
      <c r="E42" s="102">
        <v>226</v>
      </c>
      <c r="F42" s="45" t="s">
        <v>197</v>
      </c>
      <c r="G42" s="102">
        <v>159</v>
      </c>
      <c r="H42" s="45" t="s">
        <v>272</v>
      </c>
      <c r="I42" s="102">
        <v>122</v>
      </c>
      <c r="J42" s="45" t="s">
        <v>273</v>
      </c>
      <c r="K42" s="113">
        <v>1071</v>
      </c>
      <c r="L42" s="114" t="s">
        <v>87</v>
      </c>
      <c r="M42" s="4"/>
      <c r="N42" s="3"/>
    </row>
    <row r="43" spans="1:14" x14ac:dyDescent="0.2">
      <c r="A43" s="42" t="s">
        <v>260</v>
      </c>
      <c r="B43" s="112" t="s">
        <v>131</v>
      </c>
      <c r="C43" s="102">
        <v>402</v>
      </c>
      <c r="D43" s="45" t="s">
        <v>274</v>
      </c>
      <c r="E43" s="102">
        <v>210</v>
      </c>
      <c r="F43" s="45" t="s">
        <v>275</v>
      </c>
      <c r="G43" s="102">
        <v>92</v>
      </c>
      <c r="H43" s="45" t="s">
        <v>210</v>
      </c>
      <c r="I43" s="102">
        <v>74</v>
      </c>
      <c r="J43" s="45" t="s">
        <v>276</v>
      </c>
      <c r="K43" s="113">
        <v>778</v>
      </c>
      <c r="L43" s="114" t="s">
        <v>422</v>
      </c>
      <c r="M43" s="4"/>
      <c r="N43" s="3"/>
    </row>
    <row r="44" spans="1:14" x14ac:dyDescent="0.2">
      <c r="A44" s="42" t="s">
        <v>260</v>
      </c>
      <c r="B44" s="112" t="s">
        <v>136</v>
      </c>
      <c r="C44" s="102">
        <v>577</v>
      </c>
      <c r="D44" s="45" t="s">
        <v>277</v>
      </c>
      <c r="E44" s="102">
        <v>269</v>
      </c>
      <c r="F44" s="45" t="s">
        <v>204</v>
      </c>
      <c r="G44" s="102">
        <v>139</v>
      </c>
      <c r="H44" s="45" t="s">
        <v>278</v>
      </c>
      <c r="I44" s="102">
        <v>112</v>
      </c>
      <c r="J44" s="45" t="s">
        <v>129</v>
      </c>
      <c r="K44" s="113">
        <v>1097</v>
      </c>
      <c r="L44" s="114" t="s">
        <v>141</v>
      </c>
      <c r="M44" s="4"/>
      <c r="N44" s="3"/>
    </row>
    <row r="45" spans="1:14" x14ac:dyDescent="0.2">
      <c r="A45" s="42" t="s">
        <v>260</v>
      </c>
      <c r="B45" s="112" t="s">
        <v>143</v>
      </c>
      <c r="C45" s="102">
        <v>154</v>
      </c>
      <c r="D45" s="45" t="s">
        <v>265</v>
      </c>
      <c r="E45" s="102">
        <v>203</v>
      </c>
      <c r="F45" s="45" t="s">
        <v>510</v>
      </c>
      <c r="G45" s="102">
        <v>107</v>
      </c>
      <c r="H45" s="45" t="s">
        <v>223</v>
      </c>
      <c r="I45" s="102">
        <v>78</v>
      </c>
      <c r="J45" s="45" t="s">
        <v>249</v>
      </c>
      <c r="K45" s="113">
        <v>542</v>
      </c>
      <c r="L45" s="114" t="s">
        <v>263</v>
      </c>
      <c r="M45" s="4"/>
      <c r="N45" s="3"/>
    </row>
    <row r="46" spans="1:14" x14ac:dyDescent="0.2">
      <c r="A46" s="42" t="s">
        <v>260</v>
      </c>
      <c r="B46" s="112" t="s">
        <v>147</v>
      </c>
      <c r="C46" s="102">
        <v>335</v>
      </c>
      <c r="D46" s="45" t="s">
        <v>280</v>
      </c>
      <c r="E46" s="102">
        <v>178</v>
      </c>
      <c r="F46" s="45" t="s">
        <v>281</v>
      </c>
      <c r="G46" s="102">
        <v>91</v>
      </c>
      <c r="H46" s="45" t="s">
        <v>282</v>
      </c>
      <c r="I46" s="102">
        <v>72</v>
      </c>
      <c r="J46" s="45" t="s">
        <v>251</v>
      </c>
      <c r="K46" s="113">
        <v>676</v>
      </c>
      <c r="L46" s="114" t="s">
        <v>425</v>
      </c>
      <c r="M46" s="4"/>
      <c r="N46" s="3"/>
    </row>
    <row r="47" spans="1:14" x14ac:dyDescent="0.2">
      <c r="A47" s="42" t="s">
        <v>260</v>
      </c>
      <c r="B47" s="112" t="s">
        <v>152</v>
      </c>
      <c r="C47" s="102">
        <v>167</v>
      </c>
      <c r="D47" s="45" t="s">
        <v>60</v>
      </c>
      <c r="E47" s="102">
        <v>83</v>
      </c>
      <c r="F47" s="45" t="s">
        <v>283</v>
      </c>
      <c r="G47" s="102">
        <v>47</v>
      </c>
      <c r="H47" s="45" t="s">
        <v>284</v>
      </c>
      <c r="I47" s="102">
        <v>27</v>
      </c>
      <c r="J47" s="45" t="s">
        <v>285</v>
      </c>
      <c r="K47" s="113">
        <v>324</v>
      </c>
      <c r="L47" s="114" t="s">
        <v>207</v>
      </c>
      <c r="M47" s="4"/>
      <c r="N47" s="3"/>
    </row>
    <row r="48" spans="1:14" x14ac:dyDescent="0.2">
      <c r="A48" s="42" t="s">
        <v>260</v>
      </c>
      <c r="B48" s="112" t="s">
        <v>158</v>
      </c>
      <c r="C48" s="102">
        <v>301</v>
      </c>
      <c r="D48" s="45" t="s">
        <v>286</v>
      </c>
      <c r="E48" s="102">
        <v>150</v>
      </c>
      <c r="F48" s="45" t="s">
        <v>287</v>
      </c>
      <c r="G48" s="102">
        <v>103</v>
      </c>
      <c r="H48" s="45" t="s">
        <v>288</v>
      </c>
      <c r="I48" s="102">
        <v>86</v>
      </c>
      <c r="J48" s="45" t="s">
        <v>289</v>
      </c>
      <c r="K48" s="113">
        <v>640</v>
      </c>
      <c r="L48" s="114" t="s">
        <v>65</v>
      </c>
      <c r="M48" s="4"/>
      <c r="N48" s="3"/>
    </row>
    <row r="49" spans="1:14" x14ac:dyDescent="0.2">
      <c r="A49" s="42" t="s">
        <v>260</v>
      </c>
      <c r="B49" s="112" t="s">
        <v>162</v>
      </c>
      <c r="C49" s="102">
        <v>128</v>
      </c>
      <c r="D49" s="45" t="s">
        <v>290</v>
      </c>
      <c r="E49" s="102">
        <v>69</v>
      </c>
      <c r="F49" s="45" t="s">
        <v>291</v>
      </c>
      <c r="G49" s="102">
        <v>29</v>
      </c>
      <c r="H49" s="45" t="s">
        <v>129</v>
      </c>
      <c r="I49" s="102">
        <v>57</v>
      </c>
      <c r="J49" s="45" t="s">
        <v>292</v>
      </c>
      <c r="K49" s="113">
        <v>283</v>
      </c>
      <c r="L49" s="114" t="s">
        <v>293</v>
      </c>
      <c r="M49" s="4"/>
      <c r="N49" s="3"/>
    </row>
    <row r="50" spans="1:14" x14ac:dyDescent="0.2">
      <c r="A50" s="42" t="s">
        <v>260</v>
      </c>
      <c r="B50" s="112" t="s">
        <v>166</v>
      </c>
      <c r="C50" s="102">
        <v>218</v>
      </c>
      <c r="D50" s="45" t="s">
        <v>294</v>
      </c>
      <c r="E50" s="102">
        <v>182</v>
      </c>
      <c r="F50" s="45" t="s">
        <v>266</v>
      </c>
      <c r="G50" s="102">
        <v>108</v>
      </c>
      <c r="H50" s="45" t="s">
        <v>227</v>
      </c>
      <c r="I50" s="102">
        <v>131</v>
      </c>
      <c r="J50" s="45" t="s">
        <v>154</v>
      </c>
      <c r="K50" s="113">
        <v>639</v>
      </c>
      <c r="L50" s="114" t="s">
        <v>65</v>
      </c>
      <c r="M50" s="4"/>
      <c r="N50" s="3"/>
    </row>
    <row r="51" spans="1:14" x14ac:dyDescent="0.2">
      <c r="A51" s="42" t="s">
        <v>260</v>
      </c>
      <c r="B51" s="112" t="s">
        <v>170</v>
      </c>
      <c r="C51" s="102">
        <v>221</v>
      </c>
      <c r="D51" s="45" t="s">
        <v>295</v>
      </c>
      <c r="E51" s="102">
        <v>259</v>
      </c>
      <c r="F51" s="45" t="s">
        <v>264</v>
      </c>
      <c r="G51" s="102">
        <v>127</v>
      </c>
      <c r="H51" s="45" t="s">
        <v>189</v>
      </c>
      <c r="I51" s="102">
        <v>196</v>
      </c>
      <c r="J51" s="45" t="s">
        <v>291</v>
      </c>
      <c r="K51" s="113">
        <v>803</v>
      </c>
      <c r="L51" s="114" t="s">
        <v>30</v>
      </c>
      <c r="M51" s="4"/>
      <c r="N51" s="3"/>
    </row>
    <row r="52" spans="1:14" x14ac:dyDescent="0.2">
      <c r="A52" s="42" t="s">
        <v>260</v>
      </c>
      <c r="B52" s="112" t="s">
        <v>176</v>
      </c>
      <c r="C52" s="102">
        <v>314</v>
      </c>
      <c r="D52" s="45" t="s">
        <v>40</v>
      </c>
      <c r="E52" s="102">
        <v>99</v>
      </c>
      <c r="F52" s="45" t="s">
        <v>240</v>
      </c>
      <c r="G52" s="102">
        <v>75</v>
      </c>
      <c r="H52" s="45" t="s">
        <v>289</v>
      </c>
      <c r="I52" s="102">
        <v>73</v>
      </c>
      <c r="J52" s="45" t="s">
        <v>381</v>
      </c>
      <c r="K52" s="113">
        <v>561</v>
      </c>
      <c r="L52" s="114" t="s">
        <v>42</v>
      </c>
      <c r="M52" s="4"/>
      <c r="N52" s="3"/>
    </row>
    <row r="53" spans="1:14" x14ac:dyDescent="0.2">
      <c r="A53" s="42" t="s">
        <v>260</v>
      </c>
      <c r="B53" s="112" t="s">
        <v>180</v>
      </c>
      <c r="C53" s="102">
        <v>600</v>
      </c>
      <c r="D53" s="45" t="s">
        <v>298</v>
      </c>
      <c r="E53" s="102">
        <v>186</v>
      </c>
      <c r="F53" s="45" t="s">
        <v>243</v>
      </c>
      <c r="G53" s="102">
        <v>100</v>
      </c>
      <c r="H53" s="45" t="s">
        <v>299</v>
      </c>
      <c r="I53" s="102">
        <v>65</v>
      </c>
      <c r="J53" s="45" t="s">
        <v>211</v>
      </c>
      <c r="K53" s="113">
        <v>951</v>
      </c>
      <c r="L53" s="114" t="s">
        <v>300</v>
      </c>
      <c r="M53" s="4"/>
      <c r="N53" s="3"/>
    </row>
    <row r="54" spans="1:14" x14ac:dyDescent="0.2">
      <c r="A54" s="42" t="s">
        <v>260</v>
      </c>
      <c r="B54" s="112" t="s">
        <v>185</v>
      </c>
      <c r="C54" s="102">
        <v>275</v>
      </c>
      <c r="D54" s="45" t="s">
        <v>301</v>
      </c>
      <c r="E54" s="102">
        <v>229</v>
      </c>
      <c r="F54" s="45" t="s">
        <v>302</v>
      </c>
      <c r="G54" s="102">
        <v>132</v>
      </c>
      <c r="H54" s="45" t="s">
        <v>303</v>
      </c>
      <c r="I54" s="102">
        <v>108</v>
      </c>
      <c r="J54" s="45" t="s">
        <v>284</v>
      </c>
      <c r="K54" s="113">
        <v>744</v>
      </c>
      <c r="L54" s="114" t="s">
        <v>175</v>
      </c>
      <c r="M54" s="4"/>
      <c r="N54" s="3"/>
    </row>
    <row r="55" spans="1:14" x14ac:dyDescent="0.2">
      <c r="A55" s="42" t="s">
        <v>260</v>
      </c>
      <c r="B55" s="112" t="s">
        <v>190</v>
      </c>
      <c r="C55" s="102">
        <v>443</v>
      </c>
      <c r="D55" s="45" t="s">
        <v>304</v>
      </c>
      <c r="E55" s="102">
        <v>214</v>
      </c>
      <c r="F55" s="45" t="s">
        <v>291</v>
      </c>
      <c r="G55" s="102">
        <v>136</v>
      </c>
      <c r="H55" s="45" t="s">
        <v>305</v>
      </c>
      <c r="I55" s="102">
        <v>84</v>
      </c>
      <c r="J55" s="45" t="s">
        <v>179</v>
      </c>
      <c r="K55" s="113">
        <v>877</v>
      </c>
      <c r="L55" s="114" t="s">
        <v>89</v>
      </c>
      <c r="M55" s="4"/>
      <c r="N55" s="3"/>
    </row>
    <row r="56" spans="1:14" x14ac:dyDescent="0.2">
      <c r="A56" s="42" t="s">
        <v>260</v>
      </c>
      <c r="B56" s="112" t="s">
        <v>194</v>
      </c>
      <c r="C56" s="102">
        <v>110</v>
      </c>
      <c r="D56" s="45" t="s">
        <v>306</v>
      </c>
      <c r="E56" s="102">
        <v>100</v>
      </c>
      <c r="F56" s="45" t="s">
        <v>307</v>
      </c>
      <c r="G56" s="102">
        <v>45</v>
      </c>
      <c r="H56" s="45" t="s">
        <v>308</v>
      </c>
      <c r="I56" s="102">
        <v>63</v>
      </c>
      <c r="J56" s="45" t="s">
        <v>309</v>
      </c>
      <c r="K56" s="113">
        <v>318</v>
      </c>
      <c r="L56" s="114" t="s">
        <v>207</v>
      </c>
      <c r="M56" s="4"/>
      <c r="N56" s="3"/>
    </row>
    <row r="57" spans="1:14" x14ac:dyDescent="0.2">
      <c r="A57" s="42" t="s">
        <v>260</v>
      </c>
      <c r="B57" s="112" t="s">
        <v>198</v>
      </c>
      <c r="C57" s="102">
        <v>170</v>
      </c>
      <c r="D57" s="45" t="s">
        <v>310</v>
      </c>
      <c r="E57" s="102">
        <v>157</v>
      </c>
      <c r="F57" s="45" t="s">
        <v>261</v>
      </c>
      <c r="G57" s="102">
        <v>115</v>
      </c>
      <c r="H57" s="45" t="s">
        <v>154</v>
      </c>
      <c r="I57" s="102">
        <v>119</v>
      </c>
      <c r="J57" s="45" t="s">
        <v>311</v>
      </c>
      <c r="K57" s="113">
        <v>561</v>
      </c>
      <c r="L57" s="114" t="s">
        <v>42</v>
      </c>
      <c r="M57" s="4"/>
      <c r="N57" s="3"/>
    </row>
    <row r="58" spans="1:14" x14ac:dyDescent="0.2">
      <c r="A58" s="42" t="s">
        <v>260</v>
      </c>
      <c r="B58" s="112" t="s">
        <v>202</v>
      </c>
      <c r="C58" s="102">
        <v>129</v>
      </c>
      <c r="D58" s="45" t="s">
        <v>312</v>
      </c>
      <c r="E58" s="102">
        <v>105</v>
      </c>
      <c r="F58" s="45" t="s">
        <v>313</v>
      </c>
      <c r="G58" s="102">
        <v>46</v>
      </c>
      <c r="H58" s="45" t="s">
        <v>314</v>
      </c>
      <c r="I58" s="102">
        <v>41</v>
      </c>
      <c r="J58" s="45" t="s">
        <v>315</v>
      </c>
      <c r="K58" s="113">
        <v>321</v>
      </c>
      <c r="L58" s="114" t="s">
        <v>207</v>
      </c>
      <c r="M58" s="4"/>
      <c r="N58" s="3"/>
    </row>
    <row r="59" spans="1:14" x14ac:dyDescent="0.2">
      <c r="A59" s="42" t="s">
        <v>260</v>
      </c>
      <c r="B59" s="112" t="s">
        <v>208</v>
      </c>
      <c r="C59" s="102">
        <v>607</v>
      </c>
      <c r="D59" s="45" t="s">
        <v>221</v>
      </c>
      <c r="E59" s="102">
        <v>273</v>
      </c>
      <c r="F59" s="45" t="s">
        <v>316</v>
      </c>
      <c r="G59" s="102">
        <v>195</v>
      </c>
      <c r="H59" s="45" t="s">
        <v>288</v>
      </c>
      <c r="I59" s="102">
        <v>136</v>
      </c>
      <c r="J59" s="45" t="s">
        <v>139</v>
      </c>
      <c r="K59" s="113">
        <v>1211</v>
      </c>
      <c r="L59" s="114" t="s">
        <v>317</v>
      </c>
      <c r="M59" s="4"/>
      <c r="N59" s="3"/>
    </row>
    <row r="60" spans="1:14" x14ac:dyDescent="0.2">
      <c r="A60" s="42" t="s">
        <v>260</v>
      </c>
      <c r="B60" s="112" t="s">
        <v>212</v>
      </c>
      <c r="C60" s="102">
        <v>339</v>
      </c>
      <c r="D60" s="45" t="s">
        <v>318</v>
      </c>
      <c r="E60" s="102">
        <v>191</v>
      </c>
      <c r="F60" s="45" t="s">
        <v>319</v>
      </c>
      <c r="G60" s="102">
        <v>91</v>
      </c>
      <c r="H60" s="45" t="s">
        <v>278</v>
      </c>
      <c r="I60" s="102">
        <v>95</v>
      </c>
      <c r="J60" s="45" t="s">
        <v>320</v>
      </c>
      <c r="K60" s="113">
        <v>716</v>
      </c>
      <c r="L60" s="114" t="s">
        <v>34</v>
      </c>
      <c r="M60" s="4"/>
      <c r="N60" s="3"/>
    </row>
    <row r="61" spans="1:14" x14ac:dyDescent="0.2">
      <c r="A61" s="42" t="s">
        <v>260</v>
      </c>
      <c r="B61" s="112" t="s">
        <v>216</v>
      </c>
      <c r="C61" s="102">
        <v>289</v>
      </c>
      <c r="D61" s="45" t="s">
        <v>321</v>
      </c>
      <c r="E61" s="102">
        <v>78</v>
      </c>
      <c r="F61" s="45" t="s">
        <v>303</v>
      </c>
      <c r="G61" s="102">
        <v>39</v>
      </c>
      <c r="H61" s="45" t="s">
        <v>322</v>
      </c>
      <c r="I61" s="102">
        <v>35</v>
      </c>
      <c r="J61" s="45" t="s">
        <v>80</v>
      </c>
      <c r="K61" s="113">
        <v>441</v>
      </c>
      <c r="L61" s="114" t="s">
        <v>50</v>
      </c>
      <c r="M61" s="4"/>
      <c r="N61" s="3"/>
    </row>
    <row r="62" spans="1:14" x14ac:dyDescent="0.2">
      <c r="A62" s="42" t="s">
        <v>260</v>
      </c>
      <c r="B62" s="112" t="s">
        <v>220</v>
      </c>
      <c r="C62" s="102">
        <v>168</v>
      </c>
      <c r="D62" s="45" t="s">
        <v>96</v>
      </c>
      <c r="E62" s="102">
        <v>112</v>
      </c>
      <c r="F62" s="45" t="s">
        <v>261</v>
      </c>
      <c r="G62" s="102">
        <v>62</v>
      </c>
      <c r="H62" s="45" t="s">
        <v>305</v>
      </c>
      <c r="I62" s="102">
        <v>58</v>
      </c>
      <c r="J62" s="45" t="s">
        <v>284</v>
      </c>
      <c r="K62" s="113">
        <v>400</v>
      </c>
      <c r="L62" s="114" t="s">
        <v>232</v>
      </c>
      <c r="M62" s="4"/>
      <c r="N62" s="3"/>
    </row>
    <row r="63" spans="1:14" x14ac:dyDescent="0.2">
      <c r="A63" s="42" t="s">
        <v>260</v>
      </c>
      <c r="B63" s="112" t="s">
        <v>224</v>
      </c>
      <c r="C63" s="102">
        <v>147</v>
      </c>
      <c r="D63" s="45" t="s">
        <v>445</v>
      </c>
      <c r="E63" s="102">
        <v>142</v>
      </c>
      <c r="F63" s="45" t="s">
        <v>266</v>
      </c>
      <c r="G63" s="102">
        <v>113</v>
      </c>
      <c r="H63" s="45" t="s">
        <v>269</v>
      </c>
      <c r="I63" s="102">
        <v>96</v>
      </c>
      <c r="J63" s="45" t="s">
        <v>375</v>
      </c>
      <c r="K63" s="113">
        <v>498</v>
      </c>
      <c r="L63" s="114" t="s">
        <v>55</v>
      </c>
      <c r="M63" s="4"/>
      <c r="N63" s="3"/>
    </row>
    <row r="64" spans="1:14" x14ac:dyDescent="0.2">
      <c r="A64" s="42" t="s">
        <v>260</v>
      </c>
      <c r="B64" s="112" t="s">
        <v>228</v>
      </c>
      <c r="C64" s="102">
        <v>119</v>
      </c>
      <c r="D64" s="45" t="s">
        <v>324</v>
      </c>
      <c r="E64" s="102">
        <v>131</v>
      </c>
      <c r="F64" s="45" t="s">
        <v>259</v>
      </c>
      <c r="G64" s="102">
        <v>67</v>
      </c>
      <c r="H64" s="45" t="s">
        <v>227</v>
      </c>
      <c r="I64" s="102">
        <v>79</v>
      </c>
      <c r="J64" s="45" t="s">
        <v>325</v>
      </c>
      <c r="K64" s="113">
        <v>396</v>
      </c>
      <c r="L64" s="114" t="s">
        <v>232</v>
      </c>
      <c r="M64" s="4"/>
      <c r="N64" s="3"/>
    </row>
    <row r="65" spans="1:14" x14ac:dyDescent="0.2">
      <c r="A65" s="42" t="s">
        <v>260</v>
      </c>
      <c r="B65" s="112" t="s">
        <v>233</v>
      </c>
      <c r="C65" s="102">
        <v>352</v>
      </c>
      <c r="D65" s="45" t="s">
        <v>91</v>
      </c>
      <c r="E65" s="102">
        <v>243</v>
      </c>
      <c r="F65" s="45" t="s">
        <v>266</v>
      </c>
      <c r="G65" s="102">
        <v>152</v>
      </c>
      <c r="H65" s="45" t="s">
        <v>326</v>
      </c>
      <c r="I65" s="102">
        <v>106</v>
      </c>
      <c r="J65" s="45" t="s">
        <v>150</v>
      </c>
      <c r="K65" s="113">
        <v>853</v>
      </c>
      <c r="L65" s="114" t="s">
        <v>327</v>
      </c>
      <c r="M65" s="4"/>
      <c r="N65" s="3"/>
    </row>
    <row r="66" spans="1:14" x14ac:dyDescent="0.2">
      <c r="A66" s="42" t="s">
        <v>260</v>
      </c>
      <c r="B66" s="112" t="s">
        <v>237</v>
      </c>
      <c r="C66" s="102">
        <v>180</v>
      </c>
      <c r="D66" s="45" t="s">
        <v>328</v>
      </c>
      <c r="E66" s="102">
        <v>152</v>
      </c>
      <c r="F66" s="45" t="s">
        <v>310</v>
      </c>
      <c r="G66" s="102">
        <v>85</v>
      </c>
      <c r="H66" s="45" t="s">
        <v>119</v>
      </c>
      <c r="I66" s="102">
        <v>84</v>
      </c>
      <c r="J66" s="45" t="s">
        <v>329</v>
      </c>
      <c r="K66" s="113">
        <v>501</v>
      </c>
      <c r="L66" s="114" t="s">
        <v>55</v>
      </c>
      <c r="M66" s="4"/>
      <c r="N66" s="3"/>
    </row>
    <row r="67" spans="1:14" x14ac:dyDescent="0.2">
      <c r="A67" s="42" t="s">
        <v>260</v>
      </c>
      <c r="B67" s="112" t="s">
        <v>242</v>
      </c>
      <c r="C67" s="102">
        <v>566</v>
      </c>
      <c r="D67" s="45" t="s">
        <v>330</v>
      </c>
      <c r="E67" s="102">
        <v>197</v>
      </c>
      <c r="F67" s="45" t="s">
        <v>155</v>
      </c>
      <c r="G67" s="102">
        <v>120</v>
      </c>
      <c r="H67" s="45" t="s">
        <v>331</v>
      </c>
      <c r="I67" s="102">
        <v>141</v>
      </c>
      <c r="J67" s="45" t="s">
        <v>77</v>
      </c>
      <c r="K67" s="113">
        <v>1024</v>
      </c>
      <c r="L67" s="114" t="s">
        <v>26</v>
      </c>
      <c r="M67" s="4"/>
      <c r="N67" s="3"/>
    </row>
    <row r="68" spans="1:14" x14ac:dyDescent="0.2">
      <c r="A68" s="42" t="s">
        <v>260</v>
      </c>
      <c r="B68" s="112" t="s">
        <v>245</v>
      </c>
      <c r="C68" s="102">
        <v>155</v>
      </c>
      <c r="D68" s="45" t="s">
        <v>332</v>
      </c>
      <c r="E68" s="102">
        <v>115</v>
      </c>
      <c r="F68" s="45" t="s">
        <v>333</v>
      </c>
      <c r="G68" s="102">
        <v>82</v>
      </c>
      <c r="H68" s="45" t="s">
        <v>113</v>
      </c>
      <c r="I68" s="102">
        <v>54</v>
      </c>
      <c r="J68" s="45" t="s">
        <v>320</v>
      </c>
      <c r="K68" s="113">
        <v>406</v>
      </c>
      <c r="L68" s="114" t="s">
        <v>232</v>
      </c>
      <c r="M68" s="4"/>
      <c r="N68" s="3"/>
    </row>
    <row r="69" spans="1:14" x14ac:dyDescent="0.2">
      <c r="A69" s="42" t="s">
        <v>260</v>
      </c>
      <c r="B69" s="112" t="s">
        <v>250</v>
      </c>
      <c r="C69" s="102">
        <v>37</v>
      </c>
      <c r="D69" s="45" t="s">
        <v>314</v>
      </c>
      <c r="E69" s="102">
        <v>67</v>
      </c>
      <c r="F69" s="45" t="s">
        <v>334</v>
      </c>
      <c r="G69" s="102">
        <v>52</v>
      </c>
      <c r="H69" s="45" t="s">
        <v>113</v>
      </c>
      <c r="I69" s="102">
        <v>102</v>
      </c>
      <c r="J69" s="45" t="s">
        <v>335</v>
      </c>
      <c r="K69" s="113">
        <v>258</v>
      </c>
      <c r="L69" s="114" t="s">
        <v>336</v>
      </c>
      <c r="M69" s="4"/>
      <c r="N69" s="3"/>
    </row>
    <row r="70" spans="1:14" x14ac:dyDescent="0.2">
      <c r="A70" s="42" t="s">
        <v>260</v>
      </c>
      <c r="B70" s="112" t="s">
        <v>254</v>
      </c>
      <c r="C70" s="102">
        <v>21</v>
      </c>
      <c r="D70" s="45" t="s">
        <v>337</v>
      </c>
      <c r="E70" s="102">
        <v>27</v>
      </c>
      <c r="F70" s="45" t="s">
        <v>338</v>
      </c>
      <c r="G70" s="102">
        <v>21</v>
      </c>
      <c r="H70" s="45" t="s">
        <v>337</v>
      </c>
      <c r="I70" s="102">
        <v>24</v>
      </c>
      <c r="J70" s="45" t="s">
        <v>339</v>
      </c>
      <c r="K70" s="113">
        <v>93</v>
      </c>
      <c r="L70" s="114" t="s">
        <v>340</v>
      </c>
      <c r="M70" s="4"/>
      <c r="N70" s="3"/>
    </row>
    <row r="71" spans="1:14" x14ac:dyDescent="0.2">
      <c r="A71" s="42" t="s">
        <v>260</v>
      </c>
      <c r="B71" s="42" t="s">
        <v>9</v>
      </c>
      <c r="C71" s="102">
        <f>SUBTOTAL(109,C39:C70)</f>
        <v>8729</v>
      </c>
      <c r="D71" s="45" t="str">
        <f>CONCATENATE("(",FIXED(_tbl3[[#This Row],[&lt;1]]/_tbl3[[#This Row],[Total]]*100,1),")")</f>
        <v>(43.3)</v>
      </c>
      <c r="E71" s="102">
        <f>SUBTOTAL(109,E39:E70)</f>
        <v>5292</v>
      </c>
      <c r="F71" s="45" t="str">
        <f>CONCATENATE("(",FIXED(_tbl3[[#This Row],[1-4]]/_tbl3[[#This Row],[Total]]*100,1),")")</f>
        <v>(26.2)</v>
      </c>
      <c r="G71" s="102">
        <f>SUBTOTAL(109,G39:G70)</f>
        <v>3161</v>
      </c>
      <c r="H71" s="45" t="str">
        <f>CONCATENATE("(",FIXED(_tbl3[[#This Row],[5-10]]/_tbl3[[#This Row],[Total]]*100,1),")")</f>
        <v>(15.7)</v>
      </c>
      <c r="I71" s="102">
        <f>SUBTOTAL(109,I39:I70)</f>
        <v>2990</v>
      </c>
      <c r="J71" s="45" t="str">
        <f>CONCATENATE("(",FIXED(_tbl3[[#This Row],[11-15]]/_tbl3[[#This Row],[Total]]*100,1),")")</f>
        <v>(14.8)</v>
      </c>
      <c r="K71" s="102">
        <f>SUBTOTAL(109,K39:K70)</f>
        <v>20172</v>
      </c>
      <c r="L71" s="45" t="str">
        <f>CONCATENATE("(",FIXED(_tbl3[[#This Row],[Total]]/$K$105*100,1),")")</f>
        <v>(33.4)</v>
      </c>
      <c r="M71" s="4"/>
      <c r="N71" s="3"/>
    </row>
    <row r="72" spans="1:14" x14ac:dyDescent="0.2">
      <c r="A72" s="42" t="s">
        <v>343</v>
      </c>
      <c r="B72" s="112" t="s">
        <v>109</v>
      </c>
      <c r="C72" s="102">
        <v>193</v>
      </c>
      <c r="D72" s="45" t="s">
        <v>341</v>
      </c>
      <c r="E72" s="102">
        <v>243</v>
      </c>
      <c r="F72" s="45" t="s">
        <v>344</v>
      </c>
      <c r="G72" s="102">
        <v>139</v>
      </c>
      <c r="H72" s="45" t="s">
        <v>206</v>
      </c>
      <c r="I72" s="102">
        <v>163</v>
      </c>
      <c r="J72" s="45" t="s">
        <v>345</v>
      </c>
      <c r="K72" s="113">
        <v>738</v>
      </c>
      <c r="L72" s="114" t="s">
        <v>92</v>
      </c>
      <c r="M72" s="4"/>
      <c r="N72" s="3"/>
    </row>
    <row r="73" spans="1:14" x14ac:dyDescent="0.2">
      <c r="A73" s="42" t="s">
        <v>343</v>
      </c>
      <c r="B73" s="112" t="s">
        <v>115</v>
      </c>
      <c r="C73" s="102">
        <v>167</v>
      </c>
      <c r="D73" s="45" t="s">
        <v>346</v>
      </c>
      <c r="E73" s="102">
        <v>122</v>
      </c>
      <c r="F73" s="45" t="s">
        <v>132</v>
      </c>
      <c r="G73" s="102">
        <v>95</v>
      </c>
      <c r="H73" s="45" t="s">
        <v>347</v>
      </c>
      <c r="I73" s="102">
        <v>105</v>
      </c>
      <c r="J73" s="45" t="s">
        <v>348</v>
      </c>
      <c r="K73" s="113">
        <v>489</v>
      </c>
      <c r="L73" s="114" t="s">
        <v>46</v>
      </c>
      <c r="M73" s="4"/>
      <c r="N73" s="3"/>
    </row>
    <row r="74" spans="1:14" x14ac:dyDescent="0.2">
      <c r="A74" s="42" t="s">
        <v>343</v>
      </c>
      <c r="B74" s="112" t="s">
        <v>120</v>
      </c>
      <c r="C74" s="102">
        <v>309</v>
      </c>
      <c r="D74" s="45" t="s">
        <v>349</v>
      </c>
      <c r="E74" s="102">
        <v>305</v>
      </c>
      <c r="F74" s="45" t="s">
        <v>350</v>
      </c>
      <c r="G74" s="102">
        <v>193</v>
      </c>
      <c r="H74" s="45" t="s">
        <v>118</v>
      </c>
      <c r="I74" s="102">
        <v>208</v>
      </c>
      <c r="J74" s="45" t="s">
        <v>154</v>
      </c>
      <c r="K74" s="113">
        <v>1015</v>
      </c>
      <c r="L74" s="114" t="s">
        <v>472</v>
      </c>
      <c r="M74" s="4"/>
      <c r="N74" s="3"/>
    </row>
    <row r="75" spans="1:14" x14ac:dyDescent="0.2">
      <c r="A75" s="42" t="s">
        <v>343</v>
      </c>
      <c r="B75" s="112" t="s">
        <v>125</v>
      </c>
      <c r="C75" s="102">
        <v>522</v>
      </c>
      <c r="D75" s="45" t="s">
        <v>277</v>
      </c>
      <c r="E75" s="102">
        <v>226</v>
      </c>
      <c r="F75" s="45" t="s">
        <v>323</v>
      </c>
      <c r="G75" s="102">
        <v>147</v>
      </c>
      <c r="H75" s="45" t="s">
        <v>272</v>
      </c>
      <c r="I75" s="102">
        <v>97</v>
      </c>
      <c r="J75" s="45" t="s">
        <v>79</v>
      </c>
      <c r="K75" s="113">
        <v>992</v>
      </c>
      <c r="L75" s="114" t="s">
        <v>184</v>
      </c>
      <c r="M75" s="4"/>
      <c r="N75" s="3"/>
    </row>
    <row r="76" spans="1:14" x14ac:dyDescent="0.2">
      <c r="A76" s="42" t="s">
        <v>343</v>
      </c>
      <c r="B76" s="112" t="s">
        <v>131</v>
      </c>
      <c r="C76" s="102">
        <v>415</v>
      </c>
      <c r="D76" s="45" t="s">
        <v>352</v>
      </c>
      <c r="E76" s="102">
        <v>180</v>
      </c>
      <c r="F76" s="45" t="s">
        <v>171</v>
      </c>
      <c r="G76" s="102">
        <v>83</v>
      </c>
      <c r="H76" s="45" t="s">
        <v>273</v>
      </c>
      <c r="I76" s="102">
        <v>49</v>
      </c>
      <c r="J76" s="45" t="s">
        <v>353</v>
      </c>
      <c r="K76" s="113">
        <v>727</v>
      </c>
      <c r="L76" s="114" t="s">
        <v>92</v>
      </c>
      <c r="M76" s="4"/>
      <c r="N76" s="3"/>
    </row>
    <row r="77" spans="1:14" x14ac:dyDescent="0.2">
      <c r="A77" s="42" t="s">
        <v>343</v>
      </c>
      <c r="B77" s="112" t="s">
        <v>136</v>
      </c>
      <c r="C77" s="102">
        <v>539</v>
      </c>
      <c r="D77" s="45" t="s">
        <v>354</v>
      </c>
      <c r="E77" s="102">
        <v>284</v>
      </c>
      <c r="F77" s="45" t="s">
        <v>355</v>
      </c>
      <c r="G77" s="102">
        <v>137</v>
      </c>
      <c r="H77" s="45" t="s">
        <v>165</v>
      </c>
      <c r="I77" s="102">
        <v>106</v>
      </c>
      <c r="J77" s="45" t="s">
        <v>215</v>
      </c>
      <c r="K77" s="113">
        <v>1066</v>
      </c>
      <c r="L77" s="114" t="s">
        <v>626</v>
      </c>
      <c r="M77" s="4"/>
      <c r="N77" s="3"/>
    </row>
    <row r="78" spans="1:14" x14ac:dyDescent="0.2">
      <c r="A78" s="42" t="s">
        <v>343</v>
      </c>
      <c r="B78" s="112" t="s">
        <v>143</v>
      </c>
      <c r="C78" s="102">
        <v>171</v>
      </c>
      <c r="D78" s="45" t="s">
        <v>265</v>
      </c>
      <c r="E78" s="102">
        <v>214</v>
      </c>
      <c r="F78" s="45" t="s">
        <v>473</v>
      </c>
      <c r="G78" s="102">
        <v>112</v>
      </c>
      <c r="H78" s="45" t="s">
        <v>173</v>
      </c>
      <c r="I78" s="102">
        <v>105</v>
      </c>
      <c r="J78" s="45" t="s">
        <v>358</v>
      </c>
      <c r="K78" s="113">
        <v>602</v>
      </c>
      <c r="L78" s="114" t="s">
        <v>359</v>
      </c>
      <c r="M78" s="4"/>
      <c r="N78" s="3"/>
    </row>
    <row r="79" spans="1:14" x14ac:dyDescent="0.2">
      <c r="A79" s="42" t="s">
        <v>343</v>
      </c>
      <c r="B79" s="112" t="s">
        <v>147</v>
      </c>
      <c r="C79" s="102">
        <v>375</v>
      </c>
      <c r="D79" s="45" t="s">
        <v>360</v>
      </c>
      <c r="E79" s="102">
        <v>171</v>
      </c>
      <c r="F79" s="45" t="s">
        <v>182</v>
      </c>
      <c r="G79" s="102">
        <v>110</v>
      </c>
      <c r="H79" s="45" t="s">
        <v>272</v>
      </c>
      <c r="I79" s="102">
        <v>88</v>
      </c>
      <c r="J79" s="45" t="s">
        <v>210</v>
      </c>
      <c r="K79" s="113">
        <v>744</v>
      </c>
      <c r="L79" s="114" t="s">
        <v>175</v>
      </c>
      <c r="M79" s="4"/>
      <c r="N79" s="3"/>
    </row>
    <row r="80" spans="1:14" x14ac:dyDescent="0.2">
      <c r="A80" s="42" t="s">
        <v>343</v>
      </c>
      <c r="B80" s="112" t="s">
        <v>152</v>
      </c>
      <c r="C80" s="102">
        <v>148</v>
      </c>
      <c r="D80" s="45" t="s">
        <v>361</v>
      </c>
      <c r="E80" s="102">
        <v>84</v>
      </c>
      <c r="F80" s="45" t="s">
        <v>362</v>
      </c>
      <c r="G80" s="102">
        <v>43</v>
      </c>
      <c r="H80" s="45" t="s">
        <v>249</v>
      </c>
      <c r="I80" s="102">
        <v>24</v>
      </c>
      <c r="J80" s="45" t="s">
        <v>363</v>
      </c>
      <c r="K80" s="113">
        <v>299</v>
      </c>
      <c r="L80" s="114" t="s">
        <v>157</v>
      </c>
      <c r="M80" s="4"/>
      <c r="N80" s="3"/>
    </row>
    <row r="81" spans="1:14" x14ac:dyDescent="0.2">
      <c r="A81" s="42" t="s">
        <v>343</v>
      </c>
      <c r="B81" s="112" t="s">
        <v>158</v>
      </c>
      <c r="C81" s="102">
        <v>237</v>
      </c>
      <c r="D81" s="45" t="s">
        <v>332</v>
      </c>
      <c r="E81" s="102">
        <v>168</v>
      </c>
      <c r="F81" s="45" t="s">
        <v>364</v>
      </c>
      <c r="G81" s="102">
        <v>132</v>
      </c>
      <c r="H81" s="45" t="s">
        <v>201</v>
      </c>
      <c r="I81" s="102">
        <v>84</v>
      </c>
      <c r="J81" s="45" t="s">
        <v>282</v>
      </c>
      <c r="K81" s="113">
        <v>621</v>
      </c>
      <c r="L81" s="114" t="s">
        <v>359</v>
      </c>
      <c r="M81" s="4"/>
      <c r="N81" s="3"/>
    </row>
    <row r="82" spans="1:14" x14ac:dyDescent="0.2">
      <c r="A82" s="42" t="s">
        <v>343</v>
      </c>
      <c r="B82" s="112" t="s">
        <v>162</v>
      </c>
      <c r="C82" s="102">
        <v>128</v>
      </c>
      <c r="D82" s="45" t="s">
        <v>365</v>
      </c>
      <c r="E82" s="102">
        <v>85</v>
      </c>
      <c r="F82" s="45" t="s">
        <v>355</v>
      </c>
      <c r="G82" s="102">
        <v>44</v>
      </c>
      <c r="H82" s="45" t="s">
        <v>77</v>
      </c>
      <c r="I82" s="102">
        <v>62</v>
      </c>
      <c r="J82" s="45" t="s">
        <v>347</v>
      </c>
      <c r="K82" s="113">
        <v>319</v>
      </c>
      <c r="L82" s="114" t="s">
        <v>207</v>
      </c>
      <c r="M82" s="4"/>
      <c r="N82" s="3"/>
    </row>
    <row r="83" spans="1:14" x14ac:dyDescent="0.2">
      <c r="A83" s="42" t="s">
        <v>343</v>
      </c>
      <c r="B83" s="112" t="s">
        <v>166</v>
      </c>
      <c r="C83" s="102">
        <v>167</v>
      </c>
      <c r="D83" s="45" t="s">
        <v>366</v>
      </c>
      <c r="E83" s="102">
        <v>177</v>
      </c>
      <c r="F83" s="45" t="s">
        <v>229</v>
      </c>
      <c r="G83" s="102">
        <v>89</v>
      </c>
      <c r="H83" s="45" t="s">
        <v>235</v>
      </c>
      <c r="I83" s="102">
        <v>148</v>
      </c>
      <c r="J83" s="45" t="s">
        <v>367</v>
      </c>
      <c r="K83" s="113">
        <v>581</v>
      </c>
      <c r="L83" s="114" t="s">
        <v>38</v>
      </c>
      <c r="M83" s="4"/>
      <c r="N83" s="3"/>
    </row>
    <row r="84" spans="1:14" x14ac:dyDescent="0.2">
      <c r="A84" s="42" t="s">
        <v>343</v>
      </c>
      <c r="B84" s="112" t="s">
        <v>170</v>
      </c>
      <c r="C84" s="102">
        <v>179</v>
      </c>
      <c r="D84" s="45" t="s">
        <v>413</v>
      </c>
      <c r="E84" s="102">
        <v>246</v>
      </c>
      <c r="F84" s="45" t="s">
        <v>172</v>
      </c>
      <c r="G84" s="102">
        <v>155</v>
      </c>
      <c r="H84" s="45" t="s">
        <v>262</v>
      </c>
      <c r="I84" s="102">
        <v>136</v>
      </c>
      <c r="J84" s="45" t="s">
        <v>118</v>
      </c>
      <c r="K84" s="113">
        <v>716</v>
      </c>
      <c r="L84" s="114" t="s">
        <v>34</v>
      </c>
      <c r="M84" s="4"/>
      <c r="N84" s="3"/>
    </row>
    <row r="85" spans="1:14" x14ac:dyDescent="0.2">
      <c r="A85" s="42" t="s">
        <v>343</v>
      </c>
      <c r="B85" s="112" t="s">
        <v>176</v>
      </c>
      <c r="C85" s="102">
        <v>289</v>
      </c>
      <c r="D85" s="45" t="s">
        <v>32</v>
      </c>
      <c r="E85" s="102">
        <v>105</v>
      </c>
      <c r="F85" s="45" t="s">
        <v>154</v>
      </c>
      <c r="G85" s="102">
        <v>63</v>
      </c>
      <c r="H85" s="45" t="s">
        <v>508</v>
      </c>
      <c r="I85" s="102">
        <v>54</v>
      </c>
      <c r="J85" s="45" t="s">
        <v>635</v>
      </c>
      <c r="K85" s="113">
        <v>511</v>
      </c>
      <c r="L85" s="114" t="s">
        <v>55</v>
      </c>
      <c r="M85" s="4"/>
      <c r="N85" s="3"/>
    </row>
    <row r="86" spans="1:14" x14ac:dyDescent="0.2">
      <c r="A86" s="42" t="s">
        <v>343</v>
      </c>
      <c r="B86" s="112" t="s">
        <v>180</v>
      </c>
      <c r="C86" s="102">
        <v>601</v>
      </c>
      <c r="D86" s="45" t="s">
        <v>371</v>
      </c>
      <c r="E86" s="102">
        <v>179</v>
      </c>
      <c r="F86" s="45" t="s">
        <v>178</v>
      </c>
      <c r="G86" s="102">
        <v>108</v>
      </c>
      <c r="H86" s="45" t="s">
        <v>372</v>
      </c>
      <c r="I86" s="102">
        <v>87</v>
      </c>
      <c r="J86" s="45" t="s">
        <v>183</v>
      </c>
      <c r="K86" s="113">
        <v>975</v>
      </c>
      <c r="L86" s="114" t="s">
        <v>130</v>
      </c>
      <c r="M86" s="4"/>
      <c r="N86" s="3"/>
    </row>
    <row r="87" spans="1:14" x14ac:dyDescent="0.2">
      <c r="A87" s="42" t="s">
        <v>343</v>
      </c>
      <c r="B87" s="112" t="s">
        <v>185</v>
      </c>
      <c r="C87" s="102">
        <v>254</v>
      </c>
      <c r="D87" s="45" t="s">
        <v>373</v>
      </c>
      <c r="E87" s="102">
        <v>208</v>
      </c>
      <c r="F87" s="45" t="s">
        <v>239</v>
      </c>
      <c r="G87" s="102">
        <v>118</v>
      </c>
      <c r="H87" s="45" t="s">
        <v>374</v>
      </c>
      <c r="I87" s="102">
        <v>139</v>
      </c>
      <c r="J87" s="45" t="s">
        <v>375</v>
      </c>
      <c r="K87" s="113">
        <v>719</v>
      </c>
      <c r="L87" s="114" t="s">
        <v>34</v>
      </c>
      <c r="M87" s="4"/>
      <c r="N87" s="3"/>
    </row>
    <row r="88" spans="1:14" x14ac:dyDescent="0.2">
      <c r="A88" s="42" t="s">
        <v>343</v>
      </c>
      <c r="B88" s="112" t="s">
        <v>190</v>
      </c>
      <c r="C88" s="102">
        <v>392</v>
      </c>
      <c r="D88" s="45" t="s">
        <v>148</v>
      </c>
      <c r="E88" s="102">
        <v>192</v>
      </c>
      <c r="F88" s="45" t="s">
        <v>222</v>
      </c>
      <c r="G88" s="102">
        <v>133</v>
      </c>
      <c r="H88" s="45" t="s">
        <v>123</v>
      </c>
      <c r="I88" s="102">
        <v>84</v>
      </c>
      <c r="J88" s="45" t="s">
        <v>299</v>
      </c>
      <c r="K88" s="113">
        <v>801</v>
      </c>
      <c r="L88" s="114" t="s">
        <v>422</v>
      </c>
      <c r="M88" s="4"/>
      <c r="N88" s="3"/>
    </row>
    <row r="89" spans="1:14" x14ac:dyDescent="0.2">
      <c r="A89" s="42" t="s">
        <v>343</v>
      </c>
      <c r="B89" s="112" t="s">
        <v>194</v>
      </c>
      <c r="C89" s="102">
        <v>106</v>
      </c>
      <c r="D89" s="45" t="s">
        <v>376</v>
      </c>
      <c r="E89" s="102">
        <v>89</v>
      </c>
      <c r="F89" s="45" t="s">
        <v>364</v>
      </c>
      <c r="G89" s="102">
        <v>51</v>
      </c>
      <c r="H89" s="45" t="s">
        <v>305</v>
      </c>
      <c r="I89" s="102">
        <v>83</v>
      </c>
      <c r="J89" s="45" t="s">
        <v>377</v>
      </c>
      <c r="K89" s="113">
        <v>329</v>
      </c>
      <c r="L89" s="114" t="s">
        <v>207</v>
      </c>
      <c r="M89" s="4"/>
      <c r="N89" s="3"/>
    </row>
    <row r="90" spans="1:14" x14ac:dyDescent="0.2">
      <c r="A90" s="42" t="s">
        <v>343</v>
      </c>
      <c r="B90" s="112" t="s">
        <v>198</v>
      </c>
      <c r="C90" s="102">
        <v>164</v>
      </c>
      <c r="D90" s="45" t="s">
        <v>378</v>
      </c>
      <c r="E90" s="102">
        <v>149</v>
      </c>
      <c r="F90" s="45" t="s">
        <v>364</v>
      </c>
      <c r="G90" s="102">
        <v>103</v>
      </c>
      <c r="H90" s="45" t="s">
        <v>357</v>
      </c>
      <c r="I90" s="102">
        <v>134</v>
      </c>
      <c r="J90" s="45" t="s">
        <v>291</v>
      </c>
      <c r="K90" s="113">
        <v>550</v>
      </c>
      <c r="L90" s="114" t="s">
        <v>263</v>
      </c>
      <c r="M90" s="4"/>
      <c r="N90" s="3"/>
    </row>
    <row r="91" spans="1:14" x14ac:dyDescent="0.2">
      <c r="A91" s="42" t="s">
        <v>343</v>
      </c>
      <c r="B91" s="112" t="s">
        <v>202</v>
      </c>
      <c r="C91" s="102">
        <v>131</v>
      </c>
      <c r="D91" s="45" t="s">
        <v>111</v>
      </c>
      <c r="E91" s="102">
        <v>113</v>
      </c>
      <c r="F91" s="45" t="s">
        <v>333</v>
      </c>
      <c r="G91" s="102">
        <v>93</v>
      </c>
      <c r="H91" s="45" t="s">
        <v>379</v>
      </c>
      <c r="I91" s="102">
        <v>62</v>
      </c>
      <c r="J91" s="45" t="s">
        <v>305</v>
      </c>
      <c r="K91" s="113">
        <v>399</v>
      </c>
      <c r="L91" s="114" t="s">
        <v>232</v>
      </c>
      <c r="M91" s="4"/>
      <c r="N91" s="3"/>
    </row>
    <row r="92" spans="1:14" x14ac:dyDescent="0.2">
      <c r="A92" s="42" t="s">
        <v>343</v>
      </c>
      <c r="B92" s="112" t="s">
        <v>208</v>
      </c>
      <c r="C92" s="102">
        <v>653</v>
      </c>
      <c r="D92" s="45" t="s">
        <v>354</v>
      </c>
      <c r="E92" s="102">
        <v>276</v>
      </c>
      <c r="F92" s="45" t="s">
        <v>380</v>
      </c>
      <c r="G92" s="102">
        <v>194</v>
      </c>
      <c r="H92" s="45" t="s">
        <v>161</v>
      </c>
      <c r="I92" s="102">
        <v>168</v>
      </c>
      <c r="J92" s="45" t="s">
        <v>381</v>
      </c>
      <c r="K92" s="113">
        <v>1291</v>
      </c>
      <c r="L92" s="114" t="s">
        <v>431</v>
      </c>
      <c r="M92" s="4"/>
      <c r="N92" s="3"/>
    </row>
    <row r="93" spans="1:14" x14ac:dyDescent="0.2">
      <c r="A93" s="42" t="s">
        <v>343</v>
      </c>
      <c r="B93" s="112" t="s">
        <v>212</v>
      </c>
      <c r="C93" s="102">
        <v>331</v>
      </c>
      <c r="D93" s="45" t="s">
        <v>383</v>
      </c>
      <c r="E93" s="102">
        <v>213</v>
      </c>
      <c r="F93" s="45" t="s">
        <v>266</v>
      </c>
      <c r="G93" s="102">
        <v>104</v>
      </c>
      <c r="H93" s="45" t="s">
        <v>384</v>
      </c>
      <c r="I93" s="102">
        <v>99</v>
      </c>
      <c r="J93" s="45" t="s">
        <v>320</v>
      </c>
      <c r="K93" s="113">
        <v>747</v>
      </c>
      <c r="L93" s="114" t="s">
        <v>175</v>
      </c>
      <c r="M93" s="4"/>
      <c r="N93" s="3"/>
    </row>
    <row r="94" spans="1:14" x14ac:dyDescent="0.2">
      <c r="A94" s="42" t="s">
        <v>343</v>
      </c>
      <c r="B94" s="112" t="s">
        <v>216</v>
      </c>
      <c r="C94" s="102">
        <v>249</v>
      </c>
      <c r="D94" s="45" t="s">
        <v>85</v>
      </c>
      <c r="E94" s="102">
        <v>112</v>
      </c>
      <c r="F94" s="45" t="s">
        <v>341</v>
      </c>
      <c r="G94" s="102">
        <v>43</v>
      </c>
      <c r="H94" s="45" t="s">
        <v>140</v>
      </c>
      <c r="I94" s="102">
        <v>23</v>
      </c>
      <c r="J94" s="45" t="s">
        <v>141</v>
      </c>
      <c r="K94" s="113">
        <v>427</v>
      </c>
      <c r="L94" s="114" t="s">
        <v>385</v>
      </c>
      <c r="M94" s="4"/>
      <c r="N94" s="3"/>
    </row>
    <row r="95" spans="1:14" x14ac:dyDescent="0.2">
      <c r="A95" s="42" t="s">
        <v>343</v>
      </c>
      <c r="B95" s="112" t="s">
        <v>220</v>
      </c>
      <c r="C95" s="102">
        <v>170</v>
      </c>
      <c r="D95" s="45" t="s">
        <v>423</v>
      </c>
      <c r="E95" s="102">
        <v>133</v>
      </c>
      <c r="F95" s="45" t="s">
        <v>313</v>
      </c>
      <c r="G95" s="102">
        <v>56</v>
      </c>
      <c r="H95" s="45" t="s">
        <v>77</v>
      </c>
      <c r="I95" s="102">
        <v>48</v>
      </c>
      <c r="J95" s="45" t="s">
        <v>210</v>
      </c>
      <c r="K95" s="113">
        <v>407</v>
      </c>
      <c r="L95" s="114" t="s">
        <v>232</v>
      </c>
    </row>
    <row r="96" spans="1:14" x14ac:dyDescent="0.2">
      <c r="A96" s="42" t="s">
        <v>343</v>
      </c>
      <c r="B96" s="112" t="s">
        <v>224</v>
      </c>
      <c r="C96" s="102">
        <v>261</v>
      </c>
      <c r="D96" s="45" t="s">
        <v>313</v>
      </c>
      <c r="E96" s="102">
        <v>244</v>
      </c>
      <c r="F96" s="45" t="s">
        <v>229</v>
      </c>
      <c r="G96" s="102">
        <v>179</v>
      </c>
      <c r="H96" s="45" t="s">
        <v>368</v>
      </c>
      <c r="I96" s="102">
        <v>115</v>
      </c>
      <c r="J96" s="45" t="s">
        <v>249</v>
      </c>
      <c r="K96" s="113">
        <v>799</v>
      </c>
      <c r="L96" s="114" t="s">
        <v>422</v>
      </c>
    </row>
    <row r="97" spans="1:12" x14ac:dyDescent="0.2">
      <c r="A97" s="42" t="s">
        <v>343</v>
      </c>
      <c r="B97" s="112" t="s">
        <v>228</v>
      </c>
      <c r="C97" s="102">
        <v>99</v>
      </c>
      <c r="D97" s="45" t="s">
        <v>230</v>
      </c>
      <c r="E97" s="102">
        <v>95</v>
      </c>
      <c r="F97" s="45" t="s">
        <v>349</v>
      </c>
      <c r="G97" s="102">
        <v>46</v>
      </c>
      <c r="H97" s="45" t="s">
        <v>169</v>
      </c>
      <c r="I97" s="102">
        <v>72</v>
      </c>
      <c r="J97" s="45" t="s">
        <v>213</v>
      </c>
      <c r="K97" s="113">
        <v>312</v>
      </c>
      <c r="L97" s="114" t="s">
        <v>157</v>
      </c>
    </row>
    <row r="98" spans="1:12" x14ac:dyDescent="0.2">
      <c r="A98" s="42" t="s">
        <v>343</v>
      </c>
      <c r="B98" s="112" t="s">
        <v>233</v>
      </c>
      <c r="C98" s="102">
        <v>332</v>
      </c>
      <c r="D98" s="45" t="s">
        <v>301</v>
      </c>
      <c r="E98" s="102">
        <v>270</v>
      </c>
      <c r="F98" s="45" t="s">
        <v>324</v>
      </c>
      <c r="G98" s="102">
        <v>155</v>
      </c>
      <c r="H98" s="45" t="s">
        <v>388</v>
      </c>
      <c r="I98" s="102">
        <v>141</v>
      </c>
      <c r="J98" s="45" t="s">
        <v>389</v>
      </c>
      <c r="K98" s="113">
        <v>898</v>
      </c>
      <c r="L98" s="114" t="s">
        <v>442</v>
      </c>
    </row>
    <row r="99" spans="1:12" x14ac:dyDescent="0.2">
      <c r="A99" s="42" t="s">
        <v>343</v>
      </c>
      <c r="B99" s="112" t="s">
        <v>237</v>
      </c>
      <c r="C99" s="102">
        <v>193</v>
      </c>
      <c r="D99" s="45" t="s">
        <v>653</v>
      </c>
      <c r="E99" s="102">
        <v>140</v>
      </c>
      <c r="F99" s="45" t="s">
        <v>266</v>
      </c>
      <c r="G99" s="102">
        <v>100</v>
      </c>
      <c r="H99" s="45" t="s">
        <v>433</v>
      </c>
      <c r="I99" s="102">
        <v>59</v>
      </c>
      <c r="J99" s="45" t="s">
        <v>156</v>
      </c>
      <c r="K99" s="113">
        <v>492</v>
      </c>
      <c r="L99" s="114" t="s">
        <v>46</v>
      </c>
    </row>
    <row r="100" spans="1:12" x14ac:dyDescent="0.2">
      <c r="A100" s="42" t="s">
        <v>343</v>
      </c>
      <c r="B100" s="112" t="s">
        <v>242</v>
      </c>
      <c r="C100" s="102">
        <v>592</v>
      </c>
      <c r="D100" s="45" t="s">
        <v>28</v>
      </c>
      <c r="E100" s="102">
        <v>203</v>
      </c>
      <c r="F100" s="45" t="s">
        <v>309</v>
      </c>
      <c r="G100" s="102">
        <v>119</v>
      </c>
      <c r="H100" s="45" t="s">
        <v>164</v>
      </c>
      <c r="I100" s="102">
        <v>110</v>
      </c>
      <c r="J100" s="45" t="s">
        <v>251</v>
      </c>
      <c r="K100" s="113">
        <v>1024</v>
      </c>
      <c r="L100" s="114" t="s">
        <v>472</v>
      </c>
    </row>
    <row r="101" spans="1:12" x14ac:dyDescent="0.2">
      <c r="A101" s="42" t="s">
        <v>343</v>
      </c>
      <c r="B101" s="112" t="s">
        <v>245</v>
      </c>
      <c r="C101" s="102">
        <v>224</v>
      </c>
      <c r="D101" s="45" t="s">
        <v>392</v>
      </c>
      <c r="E101" s="102">
        <v>108</v>
      </c>
      <c r="F101" s="45" t="s">
        <v>393</v>
      </c>
      <c r="G101" s="102">
        <v>87</v>
      </c>
      <c r="H101" s="45" t="s">
        <v>326</v>
      </c>
      <c r="I101" s="102">
        <v>71</v>
      </c>
      <c r="J101" s="45" t="s">
        <v>284</v>
      </c>
      <c r="K101" s="113">
        <v>490</v>
      </c>
      <c r="L101" s="114" t="s">
        <v>46</v>
      </c>
    </row>
    <row r="102" spans="1:12" x14ac:dyDescent="0.2">
      <c r="A102" s="42" t="s">
        <v>343</v>
      </c>
      <c r="B102" s="112" t="s">
        <v>250</v>
      </c>
      <c r="C102" s="102">
        <v>33</v>
      </c>
      <c r="D102" s="45" t="s">
        <v>235</v>
      </c>
      <c r="E102" s="102">
        <v>44</v>
      </c>
      <c r="F102" s="45" t="s">
        <v>154</v>
      </c>
      <c r="G102" s="102">
        <v>94</v>
      </c>
      <c r="H102" s="45" t="s">
        <v>394</v>
      </c>
      <c r="I102" s="102">
        <v>44</v>
      </c>
      <c r="J102" s="45" t="s">
        <v>154</v>
      </c>
      <c r="K102" s="113">
        <v>215</v>
      </c>
      <c r="L102" s="114" t="s">
        <v>395</v>
      </c>
    </row>
    <row r="103" spans="1:12" ht="12.75" customHeight="1" x14ac:dyDescent="0.2">
      <c r="A103" s="42" t="s">
        <v>343</v>
      </c>
      <c r="B103" s="112" t="s">
        <v>254</v>
      </c>
      <c r="C103" s="102">
        <v>15</v>
      </c>
      <c r="D103" s="45" t="s">
        <v>119</v>
      </c>
      <c r="E103" s="102">
        <v>25</v>
      </c>
      <c r="F103" s="45" t="s">
        <v>265</v>
      </c>
      <c r="G103" s="102">
        <v>20</v>
      </c>
      <c r="H103" s="45" t="s">
        <v>269</v>
      </c>
      <c r="I103" s="102">
        <v>28</v>
      </c>
      <c r="J103" s="45" t="s">
        <v>729</v>
      </c>
      <c r="K103" s="113">
        <v>88</v>
      </c>
      <c r="L103" s="114" t="s">
        <v>398</v>
      </c>
    </row>
    <row r="104" spans="1:12" ht="12.75" customHeight="1" x14ac:dyDescent="0.2">
      <c r="A104" s="42" t="s">
        <v>343</v>
      </c>
      <c r="B104" s="42" t="s">
        <v>9</v>
      </c>
      <c r="C104" s="102">
        <f>SUBTOTAL(109,C72:C103)</f>
        <v>8639</v>
      </c>
      <c r="D104" s="45" t="str">
        <f>CONCATENATE("(",FIXED(_tbl3[[#This Row],[&lt;1]]/_tbl3[[#This Row],[Total]]*100,1),")")</f>
        <v>(42.4)</v>
      </c>
      <c r="E104" s="102">
        <f>SUBTOTAL(109,E72:E103)</f>
        <v>5403</v>
      </c>
      <c r="F104" s="45" t="str">
        <f>CONCATENATE("(",FIXED(_tbl3[[#This Row],[1-4]]/_tbl3[[#This Row],[Total]]*100,1),")")</f>
        <v>(26.5)</v>
      </c>
      <c r="G104" s="102">
        <f>SUBTOTAL(109,G72:G103)</f>
        <v>3345</v>
      </c>
      <c r="H104" s="45" t="str">
        <f>CONCATENATE("(",FIXED(_tbl3[[#This Row],[5-10]]/_tbl3[[#This Row],[Total]]*100,1),")")</f>
        <v>(16.4)</v>
      </c>
      <c r="I104" s="102">
        <f>SUBTOTAL(109,I72:I103)</f>
        <v>2996</v>
      </c>
      <c r="J104" s="45" t="str">
        <f>CONCATENATE("(",FIXED(_tbl3[[#This Row],[11-15]]/_tbl3[[#This Row],[Total]]*100,1),")")</f>
        <v>(14.7)</v>
      </c>
      <c r="K104" s="102">
        <f>SUBTOTAL(109,K72:K103)</f>
        <v>20383</v>
      </c>
      <c r="L104" s="45" t="str">
        <f>CONCATENATE("(",FIXED(_tbl3[[#This Row],[Total]]/$K$105*100,1),")")</f>
        <v>(33.7)</v>
      </c>
    </row>
    <row r="105" spans="1:12" ht="12.75" customHeight="1" x14ac:dyDescent="0.2">
      <c r="A105" s="42" t="s">
        <v>402</v>
      </c>
      <c r="B105" s="42" t="s">
        <v>9</v>
      </c>
      <c r="C105" s="102">
        <f>SUBTOTAL(109,C72:C103,C39:C70,C6:C37)</f>
        <v>26174</v>
      </c>
      <c r="D105" s="45" t="str">
        <f>CONCATENATE("(",FIXED(_tbl3[[#This Row],[&lt;1]]/_tbl3[[#This Row],[Total]]*100,1),")")</f>
        <v>(43.3)</v>
      </c>
      <c r="E105" s="102">
        <f>SUBTOTAL(109,E72:E103,E39:E70,E6:E37)</f>
        <v>15761</v>
      </c>
      <c r="F105" s="45" t="str">
        <f>CONCATENATE("(",FIXED(_tbl3[[#This Row],[1-4]]/_tbl3[[#This Row],[Total]]*100,1),")")</f>
        <v>(26.1)</v>
      </c>
      <c r="G105" s="102">
        <f>SUBTOTAL(109,G72:G103,G39:G70,G6:G37)</f>
        <v>9619</v>
      </c>
      <c r="H105" s="45" t="str">
        <f>CONCATENATE("(",FIXED(_tbl3[[#This Row],[5-10]]/_tbl3[[#This Row],[Total]]*100,1),")")</f>
        <v>(15.9)</v>
      </c>
      <c r="I105" s="102">
        <f>SUBTOTAL(109,I72:I103,I39:I70,I6:I37)</f>
        <v>8870</v>
      </c>
      <c r="J105" s="45" t="str">
        <f>CONCATENATE("(",FIXED(_tbl3[[#This Row],[11-15]]/_tbl3[[#This Row],[Total]]*100,1),")")</f>
        <v>(14.7)</v>
      </c>
      <c r="K105" s="102">
        <f>SUBTOTAL(109,K72:K103,K39:K70,K6:K37)</f>
        <v>60424</v>
      </c>
      <c r="L105" s="45" t="s">
        <v>71</v>
      </c>
    </row>
    <row r="107" spans="1:12" x14ac:dyDescent="0.2">
      <c r="A107" s="5"/>
      <c r="B107" s="5"/>
      <c r="C107" s="5"/>
      <c r="D107" s="5"/>
      <c r="E107" s="5"/>
      <c r="F107" s="5"/>
      <c r="G107" s="5"/>
      <c r="H107" s="5"/>
      <c r="I107" s="5"/>
    </row>
    <row r="108" spans="1:12" x14ac:dyDescent="0.2">
      <c r="A108" s="219"/>
      <c r="B108" s="219"/>
      <c r="C108" s="219"/>
      <c r="D108" s="219"/>
      <c r="E108" s="219"/>
      <c r="F108" s="219"/>
      <c r="G108" s="219"/>
      <c r="H108" s="219"/>
      <c r="I108" s="219"/>
    </row>
    <row r="113" spans="3:3" x14ac:dyDescent="0.2">
      <c r="C113" s="106"/>
    </row>
  </sheetData>
  <mergeCells count="5">
    <mergeCell ref="A108:I108"/>
    <mergeCell ref="A1:K1"/>
    <mergeCell ref="A2:L2"/>
    <mergeCell ref="A3:L3"/>
    <mergeCell ref="A4:L4"/>
  </mergeCells>
  <conditionalFormatting sqref="A6:L105">
    <cfRule type="expression" dxfId="1212" priority="6">
      <formula>IF($B6="Total",1,0)</formula>
    </cfRule>
  </conditionalFormatting>
  <conditionalFormatting sqref="A6:A104">
    <cfRule type="expression" dxfId="1211" priority="2">
      <formula>IF(OR($B5="Organisation",$B6="Total",$B5="Total"),0,1)</formula>
    </cfRule>
  </conditionalFormatting>
  <conditionalFormatting sqref="A105">
    <cfRule type="expression" dxfId="1210" priority="16">
      <formula>IF(OR(#REF!="Organisation",$B105="Total",#REF!="Total"),0,1)</formula>
    </cfRule>
  </conditionalFormatting>
  <pageMargins left="0.25" right="0.25" top="0.75" bottom="0.75" header="0.3" footer="0.3"/>
  <pageSetup paperSize="9" scale="5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08"/>
  <sheetViews>
    <sheetView showGridLines="0" showRowColHeaders="0" zoomScaleNormal="100" workbookViewId="0">
      <selection sqref="A1:L1"/>
    </sheetView>
  </sheetViews>
  <sheetFormatPr defaultColWidth="8.7109375" defaultRowHeight="12.75" x14ac:dyDescent="0.2"/>
  <cols>
    <col min="1" max="1" width="7" style="2" bestFit="1" customWidth="1"/>
    <col min="2" max="2" width="14.5703125" style="2" bestFit="1" customWidth="1"/>
    <col min="3" max="3" width="8" style="2" customWidth="1"/>
    <col min="4" max="4" width="8.85546875" style="2" customWidth="1"/>
    <col min="5" max="5" width="6.28515625" style="2" customWidth="1"/>
    <col min="6" max="6" width="9.7109375" style="2" customWidth="1"/>
    <col min="7" max="7" width="6.28515625" style="2" customWidth="1"/>
    <col min="8" max="8" width="9.7109375" style="2" customWidth="1"/>
    <col min="9" max="9" width="7.42578125" style="2" customWidth="1"/>
    <col min="10" max="10" width="10.85546875" style="2" customWidth="1"/>
    <col min="11" max="11" width="7.7109375" style="2" customWidth="1"/>
    <col min="12" max="12" width="11.140625" style="2" customWidth="1"/>
    <col min="13" max="14" width="10.5703125" style="2" customWidth="1"/>
    <col min="15" max="16384" width="8.7109375" style="2"/>
  </cols>
  <sheetData>
    <row r="1" spans="1:22" ht="22.5" customHeight="1" x14ac:dyDescent="0.2">
      <c r="A1" s="226" t="s">
        <v>975</v>
      </c>
      <c r="B1" s="226"/>
      <c r="C1" s="226"/>
      <c r="D1" s="226"/>
      <c r="E1" s="226"/>
      <c r="F1" s="226"/>
      <c r="G1" s="226"/>
      <c r="H1" s="226"/>
      <c r="I1" s="226"/>
      <c r="J1" s="226"/>
      <c r="K1" s="226"/>
      <c r="L1" s="226"/>
      <c r="M1" s="177"/>
      <c r="N1" s="177"/>
      <c r="O1" s="177"/>
      <c r="P1" s="177"/>
      <c r="Q1" s="177"/>
      <c r="R1" s="177"/>
      <c r="S1" s="177"/>
      <c r="T1" s="177"/>
      <c r="U1" s="177"/>
      <c r="V1" s="177"/>
    </row>
    <row r="2" spans="1:22" ht="29.25" customHeight="1" x14ac:dyDescent="0.2">
      <c r="A2" s="217" t="s">
        <v>1043</v>
      </c>
      <c r="B2" s="217"/>
      <c r="C2" s="217"/>
      <c r="D2" s="217"/>
      <c r="E2" s="217"/>
      <c r="F2" s="217"/>
      <c r="G2" s="217"/>
      <c r="H2" s="217"/>
      <c r="I2" s="217"/>
      <c r="J2" s="217"/>
      <c r="K2" s="217"/>
      <c r="L2" s="217"/>
      <c r="M2" s="99"/>
      <c r="N2" s="99"/>
      <c r="O2" s="99"/>
      <c r="P2" s="99"/>
      <c r="Q2" s="99"/>
      <c r="R2" s="99"/>
      <c r="S2" s="99"/>
      <c r="T2" s="99"/>
      <c r="U2" s="25"/>
      <c r="V2" s="25"/>
    </row>
    <row r="3" spans="1:22" ht="43.5" customHeight="1" x14ac:dyDescent="0.2">
      <c r="A3" s="217" t="s">
        <v>1044</v>
      </c>
      <c r="B3" s="217"/>
      <c r="C3" s="217"/>
      <c r="D3" s="217"/>
      <c r="E3" s="217"/>
      <c r="F3" s="217"/>
      <c r="G3" s="217"/>
      <c r="H3" s="217"/>
      <c r="I3" s="217"/>
      <c r="J3" s="217"/>
      <c r="K3" s="217"/>
      <c r="L3" s="217"/>
      <c r="M3" s="99"/>
      <c r="N3" s="99"/>
      <c r="O3" s="99"/>
      <c r="P3" s="99"/>
      <c r="Q3" s="99"/>
      <c r="R3" s="99"/>
      <c r="S3" s="99"/>
      <c r="T3" s="99"/>
      <c r="U3" s="99"/>
      <c r="V3" s="99"/>
    </row>
    <row r="4" spans="1:22" ht="55.5" customHeight="1" x14ac:dyDescent="0.2">
      <c r="A4" s="217" t="s">
        <v>974</v>
      </c>
      <c r="B4" s="217"/>
      <c r="C4" s="217"/>
      <c r="D4" s="217"/>
      <c r="E4" s="217"/>
      <c r="F4" s="217"/>
      <c r="G4" s="217"/>
      <c r="H4" s="217"/>
      <c r="I4" s="217"/>
      <c r="J4" s="217"/>
      <c r="K4" s="217"/>
      <c r="L4" s="217"/>
      <c r="M4" s="99"/>
      <c r="N4" s="99"/>
      <c r="O4" s="99"/>
      <c r="P4" s="99"/>
      <c r="Q4" s="99"/>
      <c r="R4" s="99"/>
      <c r="S4" s="99"/>
      <c r="T4" s="99"/>
      <c r="U4" s="99"/>
      <c r="V4" s="99"/>
    </row>
    <row r="5" spans="1:22" x14ac:dyDescent="0.2">
      <c r="A5" s="1" t="s">
        <v>98</v>
      </c>
      <c r="B5" s="1" t="s">
        <v>99</v>
      </c>
      <c r="C5" s="1" t="s">
        <v>100</v>
      </c>
      <c r="D5" s="1" t="s">
        <v>101</v>
      </c>
      <c r="E5" s="1" t="s">
        <v>403</v>
      </c>
      <c r="F5" s="1" t="s">
        <v>404</v>
      </c>
      <c r="G5" s="1" t="s">
        <v>405</v>
      </c>
      <c r="H5" s="1" t="s">
        <v>406</v>
      </c>
      <c r="I5" s="1" t="s">
        <v>407</v>
      </c>
      <c r="J5" s="1" t="s">
        <v>408</v>
      </c>
      <c r="K5" s="1" t="s">
        <v>9</v>
      </c>
      <c r="L5" s="1" t="s">
        <v>10</v>
      </c>
      <c r="M5" s="1"/>
      <c r="N5" s="3"/>
    </row>
    <row r="6" spans="1:22" x14ac:dyDescent="0.2">
      <c r="A6" s="42" t="s">
        <v>108</v>
      </c>
      <c r="B6" s="112" t="s">
        <v>109</v>
      </c>
      <c r="C6" s="102">
        <v>38</v>
      </c>
      <c r="D6" s="45" t="s">
        <v>409</v>
      </c>
      <c r="E6" s="102">
        <v>56</v>
      </c>
      <c r="F6" s="45" t="s">
        <v>349</v>
      </c>
      <c r="G6" s="102">
        <v>38</v>
      </c>
      <c r="H6" s="45" t="s">
        <v>409</v>
      </c>
      <c r="I6" s="102">
        <v>52</v>
      </c>
      <c r="J6" s="45" t="s">
        <v>333</v>
      </c>
      <c r="K6" s="113">
        <v>184</v>
      </c>
      <c r="L6" s="114" t="s">
        <v>385</v>
      </c>
      <c r="M6" s="4"/>
      <c r="N6" s="3"/>
    </row>
    <row r="7" spans="1:22" x14ac:dyDescent="0.2">
      <c r="A7" s="42" t="s">
        <v>108</v>
      </c>
      <c r="B7" s="112" t="s">
        <v>115</v>
      </c>
      <c r="C7" s="102">
        <v>27</v>
      </c>
      <c r="D7" s="45" t="s">
        <v>410</v>
      </c>
      <c r="E7" s="102">
        <v>50</v>
      </c>
      <c r="F7" s="45" t="s">
        <v>163</v>
      </c>
      <c r="G7" s="102">
        <v>50</v>
      </c>
      <c r="H7" s="45" t="s">
        <v>163</v>
      </c>
      <c r="I7" s="102">
        <v>52</v>
      </c>
      <c r="J7" s="45" t="s">
        <v>411</v>
      </c>
      <c r="K7" s="113">
        <v>179</v>
      </c>
      <c r="L7" s="114" t="s">
        <v>232</v>
      </c>
      <c r="M7" s="4"/>
      <c r="N7" s="3"/>
    </row>
    <row r="8" spans="1:22" x14ac:dyDescent="0.2">
      <c r="A8" s="42" t="s">
        <v>108</v>
      </c>
      <c r="B8" s="112" t="s">
        <v>120</v>
      </c>
      <c r="C8" s="102">
        <v>59</v>
      </c>
      <c r="D8" s="45" t="s">
        <v>412</v>
      </c>
      <c r="E8" s="102">
        <v>54</v>
      </c>
      <c r="F8" s="45" t="s">
        <v>413</v>
      </c>
      <c r="G8" s="102">
        <v>41</v>
      </c>
      <c r="H8" s="45" t="s">
        <v>118</v>
      </c>
      <c r="I8" s="102">
        <v>62</v>
      </c>
      <c r="J8" s="45" t="s">
        <v>366</v>
      </c>
      <c r="K8" s="113">
        <v>216</v>
      </c>
      <c r="L8" s="114" t="s">
        <v>55</v>
      </c>
      <c r="M8" s="4"/>
      <c r="N8" s="3"/>
    </row>
    <row r="9" spans="1:22" x14ac:dyDescent="0.2">
      <c r="A9" s="42" t="s">
        <v>108</v>
      </c>
      <c r="B9" s="112" t="s">
        <v>125</v>
      </c>
      <c r="C9" s="102">
        <v>229</v>
      </c>
      <c r="D9" s="45" t="s">
        <v>258</v>
      </c>
      <c r="E9" s="102">
        <v>109</v>
      </c>
      <c r="F9" s="45" t="s">
        <v>311</v>
      </c>
      <c r="G9" s="102">
        <v>91</v>
      </c>
      <c r="H9" s="45" t="s">
        <v>303</v>
      </c>
      <c r="I9" s="102">
        <v>84</v>
      </c>
      <c r="J9" s="45" t="s">
        <v>374</v>
      </c>
      <c r="K9" s="113">
        <v>513</v>
      </c>
      <c r="L9" s="114" t="s">
        <v>414</v>
      </c>
      <c r="M9" s="4"/>
      <c r="N9" s="3"/>
    </row>
    <row r="10" spans="1:22" x14ac:dyDescent="0.2">
      <c r="A10" s="42" t="s">
        <v>108</v>
      </c>
      <c r="B10" s="112" t="s">
        <v>131</v>
      </c>
      <c r="C10" s="102">
        <v>140</v>
      </c>
      <c r="D10" s="45" t="s">
        <v>415</v>
      </c>
      <c r="E10" s="102">
        <v>76</v>
      </c>
      <c r="F10" s="45" t="s">
        <v>388</v>
      </c>
      <c r="G10" s="102">
        <v>105</v>
      </c>
      <c r="H10" s="45" t="s">
        <v>416</v>
      </c>
      <c r="I10" s="102">
        <v>118</v>
      </c>
      <c r="J10" s="45" t="s">
        <v>417</v>
      </c>
      <c r="K10" s="113">
        <v>439</v>
      </c>
      <c r="L10" s="114" t="s">
        <v>472</v>
      </c>
      <c r="M10" s="4"/>
      <c r="N10" s="3"/>
    </row>
    <row r="11" spans="1:22" x14ac:dyDescent="0.2">
      <c r="A11" s="42" t="s">
        <v>108</v>
      </c>
      <c r="B11" s="112" t="s">
        <v>136</v>
      </c>
      <c r="C11" s="102">
        <v>183</v>
      </c>
      <c r="D11" s="45" t="s">
        <v>350</v>
      </c>
      <c r="E11" s="102">
        <v>130</v>
      </c>
      <c r="F11" s="45" t="s">
        <v>201</v>
      </c>
      <c r="G11" s="102">
        <v>155</v>
      </c>
      <c r="H11" s="45" t="s">
        <v>247</v>
      </c>
      <c r="I11" s="102">
        <v>143</v>
      </c>
      <c r="J11" s="45" t="s">
        <v>287</v>
      </c>
      <c r="K11" s="113">
        <v>611</v>
      </c>
      <c r="L11" s="114" t="s">
        <v>418</v>
      </c>
      <c r="M11" s="4"/>
      <c r="N11" s="3"/>
    </row>
    <row r="12" spans="1:22" x14ac:dyDescent="0.2">
      <c r="A12" s="42" t="s">
        <v>108</v>
      </c>
      <c r="B12" s="112" t="s">
        <v>143</v>
      </c>
      <c r="C12" s="102">
        <v>21</v>
      </c>
      <c r="D12" s="45" t="s">
        <v>196</v>
      </c>
      <c r="E12" s="102">
        <v>32</v>
      </c>
      <c r="F12" s="45" t="s">
        <v>419</v>
      </c>
      <c r="G12" s="102">
        <v>35</v>
      </c>
      <c r="H12" s="45" t="s">
        <v>191</v>
      </c>
      <c r="I12" s="102">
        <v>47</v>
      </c>
      <c r="J12" s="45" t="s">
        <v>203</v>
      </c>
      <c r="K12" s="113">
        <v>135</v>
      </c>
      <c r="L12" s="114" t="s">
        <v>157</v>
      </c>
      <c r="M12" s="4"/>
      <c r="N12" s="3"/>
    </row>
    <row r="13" spans="1:22" x14ac:dyDescent="0.2">
      <c r="A13" s="42" t="s">
        <v>108</v>
      </c>
      <c r="B13" s="112" t="s">
        <v>147</v>
      </c>
      <c r="C13" s="102">
        <v>86</v>
      </c>
      <c r="D13" s="45" t="s">
        <v>420</v>
      </c>
      <c r="E13" s="102">
        <v>88</v>
      </c>
      <c r="F13" s="45" t="s">
        <v>421</v>
      </c>
      <c r="G13" s="102">
        <v>81</v>
      </c>
      <c r="H13" s="45" t="s">
        <v>379</v>
      </c>
      <c r="I13" s="102">
        <v>93</v>
      </c>
      <c r="J13" s="45" t="s">
        <v>319</v>
      </c>
      <c r="K13" s="113">
        <v>348</v>
      </c>
      <c r="L13" s="114" t="s">
        <v>30</v>
      </c>
      <c r="M13" s="4"/>
      <c r="N13" s="3"/>
    </row>
    <row r="14" spans="1:22" x14ac:dyDescent="0.2">
      <c r="A14" s="42" t="s">
        <v>108</v>
      </c>
      <c r="B14" s="112" t="s">
        <v>152</v>
      </c>
      <c r="C14" s="102">
        <v>59</v>
      </c>
      <c r="D14" s="45" t="s">
        <v>423</v>
      </c>
      <c r="E14" s="102">
        <v>24</v>
      </c>
      <c r="F14" s="45" t="s">
        <v>119</v>
      </c>
      <c r="G14" s="102">
        <v>28</v>
      </c>
      <c r="H14" s="45" t="s">
        <v>325</v>
      </c>
      <c r="I14" s="102">
        <v>30</v>
      </c>
      <c r="J14" s="45" t="s">
        <v>201</v>
      </c>
      <c r="K14" s="113">
        <v>141</v>
      </c>
      <c r="L14" s="114" t="s">
        <v>207</v>
      </c>
      <c r="M14" s="4"/>
      <c r="N14" s="3"/>
    </row>
    <row r="15" spans="1:22" x14ac:dyDescent="0.2">
      <c r="A15" s="42" t="s">
        <v>108</v>
      </c>
      <c r="B15" s="112" t="s">
        <v>158</v>
      </c>
      <c r="C15" s="102">
        <v>101</v>
      </c>
      <c r="D15" s="45" t="s">
        <v>167</v>
      </c>
      <c r="E15" s="102">
        <v>95</v>
      </c>
      <c r="F15" s="45" t="s">
        <v>307</v>
      </c>
      <c r="G15" s="102">
        <v>46</v>
      </c>
      <c r="H15" s="45" t="s">
        <v>424</v>
      </c>
      <c r="I15" s="102">
        <v>61</v>
      </c>
      <c r="J15" s="45" t="s">
        <v>292</v>
      </c>
      <c r="K15" s="113">
        <v>303</v>
      </c>
      <c r="L15" s="114" t="s">
        <v>425</v>
      </c>
      <c r="M15" s="4"/>
      <c r="N15" s="3"/>
    </row>
    <row r="16" spans="1:22" x14ac:dyDescent="0.2">
      <c r="A16" s="42" t="s">
        <v>108</v>
      </c>
      <c r="B16" s="112" t="s">
        <v>162</v>
      </c>
      <c r="C16" s="102">
        <v>39</v>
      </c>
      <c r="D16" s="45" t="s">
        <v>163</v>
      </c>
      <c r="E16" s="102">
        <v>42</v>
      </c>
      <c r="F16" s="45" t="s">
        <v>350</v>
      </c>
      <c r="G16" s="102">
        <v>17</v>
      </c>
      <c r="H16" s="45" t="s">
        <v>244</v>
      </c>
      <c r="I16" s="102">
        <v>42</v>
      </c>
      <c r="J16" s="45" t="s">
        <v>350</v>
      </c>
      <c r="K16" s="113">
        <v>140</v>
      </c>
      <c r="L16" s="114" t="s">
        <v>207</v>
      </c>
      <c r="M16" s="4"/>
      <c r="N16" s="3"/>
    </row>
    <row r="17" spans="1:14" x14ac:dyDescent="0.2">
      <c r="A17" s="42" t="s">
        <v>108</v>
      </c>
      <c r="B17" s="112" t="s">
        <v>166</v>
      </c>
      <c r="C17" s="102">
        <v>41</v>
      </c>
      <c r="D17" s="45" t="s">
        <v>223</v>
      </c>
      <c r="E17" s="102">
        <v>72</v>
      </c>
      <c r="F17" s="45" t="s">
        <v>306</v>
      </c>
      <c r="G17" s="102">
        <v>38</v>
      </c>
      <c r="H17" s="45" t="s">
        <v>124</v>
      </c>
      <c r="I17" s="102">
        <v>57</v>
      </c>
      <c r="J17" s="45" t="s">
        <v>426</v>
      </c>
      <c r="K17" s="113">
        <v>208</v>
      </c>
      <c r="L17" s="114" t="s">
        <v>46</v>
      </c>
      <c r="M17" s="4"/>
      <c r="N17" s="3"/>
    </row>
    <row r="18" spans="1:14" x14ac:dyDescent="0.2">
      <c r="A18" s="42" t="s">
        <v>108</v>
      </c>
      <c r="B18" s="112" t="s">
        <v>170</v>
      </c>
      <c r="C18" s="102">
        <v>36</v>
      </c>
      <c r="D18" s="45" t="s">
        <v>309</v>
      </c>
      <c r="E18" s="102">
        <v>50</v>
      </c>
      <c r="F18" s="45" t="s">
        <v>295</v>
      </c>
      <c r="G18" s="102">
        <v>38</v>
      </c>
      <c r="H18" s="45" t="s">
        <v>428</v>
      </c>
      <c r="I18" s="102">
        <v>58</v>
      </c>
      <c r="J18" s="45" t="s">
        <v>415</v>
      </c>
      <c r="K18" s="113">
        <v>182</v>
      </c>
      <c r="L18" s="114" t="s">
        <v>385</v>
      </c>
      <c r="M18" s="4"/>
      <c r="N18" s="3"/>
    </row>
    <row r="19" spans="1:14" x14ac:dyDescent="0.2">
      <c r="A19" s="42" t="s">
        <v>108</v>
      </c>
      <c r="B19" s="112" t="s">
        <v>176</v>
      </c>
      <c r="C19" s="102">
        <v>153</v>
      </c>
      <c r="D19" s="45" t="s">
        <v>383</v>
      </c>
      <c r="E19" s="102">
        <v>61</v>
      </c>
      <c r="F19" s="45" t="s">
        <v>303</v>
      </c>
      <c r="G19" s="102">
        <v>71</v>
      </c>
      <c r="H19" s="45" t="s">
        <v>768</v>
      </c>
      <c r="I19" s="102">
        <v>60</v>
      </c>
      <c r="J19" s="45" t="s">
        <v>358</v>
      </c>
      <c r="K19" s="113">
        <v>345</v>
      </c>
      <c r="L19" s="114" t="s">
        <v>422</v>
      </c>
      <c r="M19" s="4"/>
      <c r="N19" s="3"/>
    </row>
    <row r="20" spans="1:14" x14ac:dyDescent="0.2">
      <c r="A20" s="42" t="s">
        <v>108</v>
      </c>
      <c r="B20" s="112" t="s">
        <v>180</v>
      </c>
      <c r="C20" s="102">
        <v>248</v>
      </c>
      <c r="D20" s="45" t="s">
        <v>258</v>
      </c>
      <c r="E20" s="102">
        <v>114</v>
      </c>
      <c r="F20" s="45" t="s">
        <v>154</v>
      </c>
      <c r="G20" s="102">
        <v>96</v>
      </c>
      <c r="H20" s="45" t="s">
        <v>388</v>
      </c>
      <c r="I20" s="102">
        <v>98</v>
      </c>
      <c r="J20" s="45" t="s">
        <v>240</v>
      </c>
      <c r="K20" s="113">
        <v>556</v>
      </c>
      <c r="L20" s="114" t="s">
        <v>431</v>
      </c>
      <c r="M20" s="4"/>
      <c r="N20" s="3"/>
    </row>
    <row r="21" spans="1:14" x14ac:dyDescent="0.2">
      <c r="A21" s="42" t="s">
        <v>108</v>
      </c>
      <c r="B21" s="112" t="s">
        <v>185</v>
      </c>
      <c r="C21" s="102">
        <v>55</v>
      </c>
      <c r="D21" s="45" t="s">
        <v>348</v>
      </c>
      <c r="E21" s="102">
        <v>64</v>
      </c>
      <c r="F21" s="45" t="s">
        <v>413</v>
      </c>
      <c r="G21" s="102">
        <v>64</v>
      </c>
      <c r="H21" s="45" t="s">
        <v>413</v>
      </c>
      <c r="I21" s="102">
        <v>73</v>
      </c>
      <c r="J21" s="45" t="s">
        <v>266</v>
      </c>
      <c r="K21" s="113">
        <v>256</v>
      </c>
      <c r="L21" s="114" t="s">
        <v>38</v>
      </c>
      <c r="M21" s="4"/>
      <c r="N21" s="3"/>
    </row>
    <row r="22" spans="1:14" x14ac:dyDescent="0.2">
      <c r="A22" s="42" t="s">
        <v>108</v>
      </c>
      <c r="B22" s="112" t="s">
        <v>190</v>
      </c>
      <c r="C22" s="102">
        <v>155</v>
      </c>
      <c r="D22" s="45" t="s">
        <v>432</v>
      </c>
      <c r="E22" s="102">
        <v>118</v>
      </c>
      <c r="F22" s="45" t="s">
        <v>377</v>
      </c>
      <c r="G22" s="102">
        <v>101</v>
      </c>
      <c r="H22" s="45" t="s">
        <v>348</v>
      </c>
      <c r="I22" s="102">
        <v>95</v>
      </c>
      <c r="J22" s="45" t="s">
        <v>433</v>
      </c>
      <c r="K22" s="113">
        <v>469</v>
      </c>
      <c r="L22" s="114" t="s">
        <v>87</v>
      </c>
      <c r="M22" s="4"/>
      <c r="N22" s="3"/>
    </row>
    <row r="23" spans="1:14" x14ac:dyDescent="0.2">
      <c r="A23" s="42" t="s">
        <v>108</v>
      </c>
      <c r="B23" s="112" t="s">
        <v>194</v>
      </c>
      <c r="C23" s="102">
        <v>14</v>
      </c>
      <c r="D23" s="45" t="s">
        <v>434</v>
      </c>
      <c r="E23" s="102">
        <v>39</v>
      </c>
      <c r="F23" s="45" t="s">
        <v>435</v>
      </c>
      <c r="G23" s="102">
        <v>14</v>
      </c>
      <c r="H23" s="45" t="s">
        <v>434</v>
      </c>
      <c r="I23" s="102">
        <v>32</v>
      </c>
      <c r="J23" s="45" t="s">
        <v>264</v>
      </c>
      <c r="K23" s="113">
        <v>99</v>
      </c>
      <c r="L23" s="114" t="s">
        <v>395</v>
      </c>
      <c r="M23" s="4"/>
      <c r="N23" s="3"/>
    </row>
    <row r="24" spans="1:14" x14ac:dyDescent="0.2">
      <c r="A24" s="42" t="s">
        <v>108</v>
      </c>
      <c r="B24" s="112" t="s">
        <v>198</v>
      </c>
      <c r="C24" s="102">
        <v>38</v>
      </c>
      <c r="D24" s="45" t="s">
        <v>292</v>
      </c>
      <c r="E24" s="102">
        <v>45</v>
      </c>
      <c r="F24" s="45" t="s">
        <v>436</v>
      </c>
      <c r="G24" s="102">
        <v>47</v>
      </c>
      <c r="H24" s="45" t="s">
        <v>132</v>
      </c>
      <c r="I24" s="102">
        <v>59</v>
      </c>
      <c r="J24" s="45" t="s">
        <v>75</v>
      </c>
      <c r="K24" s="113">
        <v>189</v>
      </c>
      <c r="L24" s="114" t="s">
        <v>385</v>
      </c>
      <c r="M24" s="4"/>
      <c r="N24" s="3"/>
    </row>
    <row r="25" spans="1:14" x14ac:dyDescent="0.2">
      <c r="A25" s="42" t="s">
        <v>108</v>
      </c>
      <c r="B25" s="112" t="s">
        <v>202</v>
      </c>
      <c r="C25" s="102">
        <v>20</v>
      </c>
      <c r="D25" s="45" t="s">
        <v>437</v>
      </c>
      <c r="E25" s="102">
        <v>29</v>
      </c>
      <c r="F25" s="45" t="s">
        <v>438</v>
      </c>
      <c r="G25" s="102">
        <v>29</v>
      </c>
      <c r="H25" s="45" t="s">
        <v>438</v>
      </c>
      <c r="I25" s="102">
        <v>33</v>
      </c>
      <c r="J25" s="45" t="s">
        <v>267</v>
      </c>
      <c r="K25" s="113">
        <v>111</v>
      </c>
      <c r="L25" s="114" t="s">
        <v>336</v>
      </c>
      <c r="M25" s="4"/>
      <c r="N25" s="3"/>
    </row>
    <row r="26" spans="1:14" x14ac:dyDescent="0.2">
      <c r="A26" s="42" t="s">
        <v>108</v>
      </c>
      <c r="B26" s="112" t="s">
        <v>208</v>
      </c>
      <c r="C26" s="102">
        <v>255</v>
      </c>
      <c r="D26" s="45" t="s">
        <v>440</v>
      </c>
      <c r="E26" s="102">
        <v>148</v>
      </c>
      <c r="F26" s="45" t="s">
        <v>380</v>
      </c>
      <c r="G26" s="102">
        <v>140</v>
      </c>
      <c r="H26" s="45" t="s">
        <v>433</v>
      </c>
      <c r="I26" s="102">
        <v>148</v>
      </c>
      <c r="J26" s="45" t="s">
        <v>380</v>
      </c>
      <c r="K26" s="113">
        <v>691</v>
      </c>
      <c r="L26" s="114" t="s">
        <v>441</v>
      </c>
      <c r="M26" s="4"/>
      <c r="N26" s="3"/>
    </row>
    <row r="27" spans="1:14" x14ac:dyDescent="0.2">
      <c r="A27" s="42" t="s">
        <v>108</v>
      </c>
      <c r="B27" s="112" t="s">
        <v>212</v>
      </c>
      <c r="C27" s="102">
        <v>128</v>
      </c>
      <c r="D27" s="45" t="s">
        <v>111</v>
      </c>
      <c r="E27" s="102">
        <v>88</v>
      </c>
      <c r="F27" s="45" t="s">
        <v>337</v>
      </c>
      <c r="G27" s="102">
        <v>86</v>
      </c>
      <c r="H27" s="45" t="s">
        <v>345</v>
      </c>
      <c r="I27" s="102">
        <v>88</v>
      </c>
      <c r="J27" s="45" t="s">
        <v>337</v>
      </c>
      <c r="K27" s="113">
        <v>390</v>
      </c>
      <c r="L27" s="114" t="s">
        <v>442</v>
      </c>
      <c r="M27" s="4"/>
      <c r="N27" s="3"/>
    </row>
    <row r="28" spans="1:14" x14ac:dyDescent="0.2">
      <c r="A28" s="42" t="s">
        <v>108</v>
      </c>
      <c r="B28" s="112" t="s">
        <v>216</v>
      </c>
      <c r="C28" s="102">
        <v>105</v>
      </c>
      <c r="D28" s="45" t="s">
        <v>443</v>
      </c>
      <c r="E28" s="102">
        <v>38</v>
      </c>
      <c r="F28" s="45" t="s">
        <v>196</v>
      </c>
      <c r="G28" s="102">
        <v>44</v>
      </c>
      <c r="H28" s="45" t="s">
        <v>437</v>
      </c>
      <c r="I28" s="102">
        <v>57</v>
      </c>
      <c r="J28" s="45" t="s">
        <v>287</v>
      </c>
      <c r="K28" s="113">
        <v>244</v>
      </c>
      <c r="L28" s="114" t="s">
        <v>42</v>
      </c>
      <c r="M28" s="4"/>
      <c r="N28" s="3"/>
    </row>
    <row r="29" spans="1:14" x14ac:dyDescent="0.2">
      <c r="A29" s="42" t="s">
        <v>108</v>
      </c>
      <c r="B29" s="112" t="s">
        <v>220</v>
      </c>
      <c r="C29" s="102">
        <v>33</v>
      </c>
      <c r="D29" s="45" t="s">
        <v>303</v>
      </c>
      <c r="E29" s="102">
        <v>54</v>
      </c>
      <c r="F29" s="45" t="s">
        <v>338</v>
      </c>
      <c r="G29" s="102">
        <v>45</v>
      </c>
      <c r="H29" s="45" t="s">
        <v>444</v>
      </c>
      <c r="I29" s="102">
        <v>54</v>
      </c>
      <c r="J29" s="45" t="s">
        <v>338</v>
      </c>
      <c r="K29" s="113">
        <v>186</v>
      </c>
      <c r="L29" s="114" t="s">
        <v>385</v>
      </c>
      <c r="M29" s="4"/>
      <c r="N29" s="3"/>
    </row>
    <row r="30" spans="1:14" x14ac:dyDescent="0.2">
      <c r="A30" s="42" t="s">
        <v>108</v>
      </c>
      <c r="B30" s="112" t="s">
        <v>224</v>
      </c>
      <c r="C30" s="102">
        <v>41</v>
      </c>
      <c r="D30" s="45" t="s">
        <v>316</v>
      </c>
      <c r="E30" s="102">
        <v>53</v>
      </c>
      <c r="F30" s="45" t="s">
        <v>411</v>
      </c>
      <c r="G30" s="102">
        <v>33</v>
      </c>
      <c r="H30" s="45" t="s">
        <v>496</v>
      </c>
      <c r="I30" s="102">
        <v>55</v>
      </c>
      <c r="J30" s="45" t="s">
        <v>476</v>
      </c>
      <c r="K30" s="113">
        <v>182</v>
      </c>
      <c r="L30" s="114" t="s">
        <v>385</v>
      </c>
      <c r="M30" s="4"/>
      <c r="N30" s="3"/>
    </row>
    <row r="31" spans="1:14" x14ac:dyDescent="0.2">
      <c r="A31" s="42" t="s">
        <v>108</v>
      </c>
      <c r="B31" s="112" t="s">
        <v>228</v>
      </c>
      <c r="C31" s="102">
        <v>16</v>
      </c>
      <c r="D31" s="45" t="s">
        <v>165</v>
      </c>
      <c r="E31" s="102">
        <v>33</v>
      </c>
      <c r="F31" s="45" t="s">
        <v>355</v>
      </c>
      <c r="G31" s="102">
        <v>28</v>
      </c>
      <c r="H31" s="45" t="s">
        <v>337</v>
      </c>
      <c r="I31" s="102">
        <v>47</v>
      </c>
      <c r="J31" s="45" t="s">
        <v>446</v>
      </c>
      <c r="K31" s="113">
        <v>124</v>
      </c>
      <c r="L31" s="114" t="s">
        <v>293</v>
      </c>
      <c r="M31" s="4"/>
      <c r="N31" s="3"/>
    </row>
    <row r="32" spans="1:14" x14ac:dyDescent="0.2">
      <c r="A32" s="42" t="s">
        <v>108</v>
      </c>
      <c r="B32" s="112" t="s">
        <v>233</v>
      </c>
      <c r="C32" s="102">
        <v>73</v>
      </c>
      <c r="D32" s="45" t="s">
        <v>113</v>
      </c>
      <c r="E32" s="102">
        <v>86</v>
      </c>
      <c r="F32" s="45" t="s">
        <v>436</v>
      </c>
      <c r="G32" s="102">
        <v>86</v>
      </c>
      <c r="H32" s="45" t="s">
        <v>436</v>
      </c>
      <c r="I32" s="102">
        <v>117</v>
      </c>
      <c r="J32" s="45" t="s">
        <v>264</v>
      </c>
      <c r="K32" s="113">
        <v>362</v>
      </c>
      <c r="L32" s="114" t="s">
        <v>447</v>
      </c>
      <c r="M32" s="4"/>
      <c r="N32" s="3"/>
    </row>
    <row r="33" spans="1:17" x14ac:dyDescent="0.2">
      <c r="A33" s="42" t="s">
        <v>108</v>
      </c>
      <c r="B33" s="112" t="s">
        <v>237</v>
      </c>
      <c r="C33" s="102">
        <v>35</v>
      </c>
      <c r="D33" s="45" t="s">
        <v>240</v>
      </c>
      <c r="E33" s="102">
        <v>81</v>
      </c>
      <c r="F33" s="45" t="s">
        <v>448</v>
      </c>
      <c r="G33" s="102">
        <v>53</v>
      </c>
      <c r="H33" s="45" t="s">
        <v>355</v>
      </c>
      <c r="I33" s="102">
        <v>30</v>
      </c>
      <c r="J33" s="45" t="s">
        <v>410</v>
      </c>
      <c r="K33" s="113">
        <v>199</v>
      </c>
      <c r="L33" s="114" t="s">
        <v>427</v>
      </c>
      <c r="M33" s="4"/>
      <c r="N33" s="3"/>
    </row>
    <row r="34" spans="1:17" x14ac:dyDescent="0.2">
      <c r="A34" s="42" t="s">
        <v>108</v>
      </c>
      <c r="B34" s="112" t="s">
        <v>242</v>
      </c>
      <c r="C34" s="102">
        <v>225</v>
      </c>
      <c r="D34" s="45" t="s">
        <v>449</v>
      </c>
      <c r="E34" s="102">
        <v>129</v>
      </c>
      <c r="F34" s="45" t="s">
        <v>174</v>
      </c>
      <c r="G34" s="102">
        <v>131</v>
      </c>
      <c r="H34" s="45" t="s">
        <v>337</v>
      </c>
      <c r="I34" s="102">
        <v>95</v>
      </c>
      <c r="J34" s="45" t="s">
        <v>374</v>
      </c>
      <c r="K34" s="113">
        <v>580</v>
      </c>
      <c r="L34" s="114" t="s">
        <v>461</v>
      </c>
      <c r="M34" s="4"/>
      <c r="N34" s="3"/>
    </row>
    <row r="35" spans="1:17" x14ac:dyDescent="0.2">
      <c r="A35" s="42" t="s">
        <v>108</v>
      </c>
      <c r="B35" s="112" t="s">
        <v>245</v>
      </c>
      <c r="C35" s="102">
        <v>56</v>
      </c>
      <c r="D35" s="45" t="s">
        <v>167</v>
      </c>
      <c r="E35" s="102">
        <v>50</v>
      </c>
      <c r="F35" s="45" t="s">
        <v>378</v>
      </c>
      <c r="G35" s="102">
        <v>26</v>
      </c>
      <c r="H35" s="45" t="s">
        <v>305</v>
      </c>
      <c r="I35" s="102">
        <v>36</v>
      </c>
      <c r="J35" s="45" t="s">
        <v>380</v>
      </c>
      <c r="K35" s="113">
        <v>168</v>
      </c>
      <c r="L35" s="114" t="s">
        <v>219</v>
      </c>
      <c r="M35" s="4"/>
      <c r="N35" s="3"/>
    </row>
    <row r="36" spans="1:17" x14ac:dyDescent="0.2">
      <c r="A36" s="42" t="s">
        <v>108</v>
      </c>
      <c r="B36" s="112" t="s">
        <v>250</v>
      </c>
      <c r="C36" s="102">
        <v>6</v>
      </c>
      <c r="D36" s="45" t="s">
        <v>315</v>
      </c>
      <c r="E36" s="102">
        <v>10</v>
      </c>
      <c r="F36" s="45" t="s">
        <v>201</v>
      </c>
      <c r="G36" s="102">
        <v>12</v>
      </c>
      <c r="H36" s="45" t="s">
        <v>367</v>
      </c>
      <c r="I36" s="102">
        <v>19</v>
      </c>
      <c r="J36" s="45" t="s">
        <v>78</v>
      </c>
      <c r="K36" s="113">
        <v>47</v>
      </c>
      <c r="L36" s="114" t="s">
        <v>340</v>
      </c>
      <c r="M36" s="4"/>
      <c r="N36" s="3"/>
    </row>
    <row r="37" spans="1:17" x14ac:dyDescent="0.2">
      <c r="A37" s="42" t="s">
        <v>108</v>
      </c>
      <c r="B37" s="112" t="s">
        <v>254</v>
      </c>
      <c r="C37" s="183"/>
      <c r="D37" s="184"/>
      <c r="E37" s="183"/>
      <c r="F37" s="184"/>
      <c r="G37" s="102">
        <v>4</v>
      </c>
      <c r="H37" s="45" t="s">
        <v>524</v>
      </c>
      <c r="I37" s="102">
        <v>3</v>
      </c>
      <c r="J37" s="45" t="s">
        <v>167</v>
      </c>
      <c r="K37" s="113">
        <v>9</v>
      </c>
      <c r="L37" s="114" t="s">
        <v>452</v>
      </c>
      <c r="M37" s="4"/>
      <c r="N37" s="3"/>
    </row>
    <row r="38" spans="1:17" x14ac:dyDescent="0.2">
      <c r="A38" s="42" t="s">
        <v>108</v>
      </c>
      <c r="B38" s="112" t="s">
        <v>9</v>
      </c>
      <c r="C38" s="102">
        <f>SUBTOTAL(109,C6:C37)</f>
        <v>2715</v>
      </c>
      <c r="D38" s="45" t="str">
        <f>CONCATENATE("(",FIXED(_tbl4[[#This Row],[&lt;1]]/_tbl4[[#This Row],[Total]]*100,1),")")</f>
        <v>(30.8)</v>
      </c>
      <c r="E38" s="102">
        <f>SUBTOTAL(109,E6:E37)</f>
        <v>2118</v>
      </c>
      <c r="F38" s="45" t="str">
        <f>CONCATENATE("(",FIXED(_tbl4[[#This Row],[1-2]]/_tbl4[[#This Row],[Total]]*100,1),")")</f>
        <v>(24.1)</v>
      </c>
      <c r="G38" s="102">
        <f>SUBTOTAL(109,G6:G37)</f>
        <v>1873</v>
      </c>
      <c r="H38" s="45" t="str">
        <f>CONCATENATE("(",FIXED(_tbl4[[#This Row],[3-5]]/_tbl4[[#This Row],[Total]]*100,1),")")</f>
        <v>(21.3)</v>
      </c>
      <c r="I38" s="102">
        <f>SUBTOTAL(109,I6:I37)</f>
        <v>2098</v>
      </c>
      <c r="J38" s="45" t="str">
        <f>CONCATENATE("(",FIXED(_tbl4[[#This Row],[6-11]]/_tbl4[[#This Row],[Total]]*100,1),")")</f>
        <v>(23.8)</v>
      </c>
      <c r="K38" s="113">
        <f>SUBTOTAL(109,K6:K37)</f>
        <v>8806</v>
      </c>
      <c r="L38" s="114" t="str">
        <f>CONCATENATE("(",FIXED(_tbl4[[#This Row],[Total]]/$K$105*100,1),")")</f>
        <v>(33.6)</v>
      </c>
      <c r="M38" s="4"/>
      <c r="N38" s="106"/>
      <c r="O38" s="106"/>
      <c r="Q38" s="106"/>
    </row>
    <row r="39" spans="1:17" x14ac:dyDescent="0.2">
      <c r="A39" s="42" t="s">
        <v>260</v>
      </c>
      <c r="B39" s="112" t="s">
        <v>109</v>
      </c>
      <c r="C39" s="102">
        <v>30</v>
      </c>
      <c r="D39" s="45" t="s">
        <v>243</v>
      </c>
      <c r="E39" s="102">
        <v>36</v>
      </c>
      <c r="F39" s="45" t="s">
        <v>455</v>
      </c>
      <c r="G39" s="102">
        <v>42</v>
      </c>
      <c r="H39" s="45" t="s">
        <v>295</v>
      </c>
      <c r="I39" s="102">
        <v>45</v>
      </c>
      <c r="J39" s="45" t="s">
        <v>456</v>
      </c>
      <c r="K39" s="113">
        <v>153</v>
      </c>
      <c r="L39" s="114" t="s">
        <v>462</v>
      </c>
      <c r="M39" s="4"/>
      <c r="N39" s="3"/>
      <c r="Q39" s="106"/>
    </row>
    <row r="40" spans="1:17" x14ac:dyDescent="0.2">
      <c r="A40" s="42" t="s">
        <v>260</v>
      </c>
      <c r="B40" s="112" t="s">
        <v>115</v>
      </c>
      <c r="C40" s="102">
        <v>15</v>
      </c>
      <c r="D40" s="45" t="s">
        <v>458</v>
      </c>
      <c r="E40" s="102">
        <v>51</v>
      </c>
      <c r="F40" s="45" t="s">
        <v>199</v>
      </c>
      <c r="G40" s="102">
        <v>43</v>
      </c>
      <c r="H40" s="45" t="s">
        <v>438</v>
      </c>
      <c r="I40" s="102">
        <v>56</v>
      </c>
      <c r="J40" s="45" t="s">
        <v>454</v>
      </c>
      <c r="K40" s="113">
        <v>165</v>
      </c>
      <c r="L40" s="114" t="s">
        <v>219</v>
      </c>
      <c r="M40" s="4"/>
      <c r="N40" s="3"/>
    </row>
    <row r="41" spans="1:17" x14ac:dyDescent="0.2">
      <c r="A41" s="42" t="s">
        <v>260</v>
      </c>
      <c r="B41" s="112" t="s">
        <v>120</v>
      </c>
      <c r="C41" s="102">
        <v>72</v>
      </c>
      <c r="D41" s="45" t="s">
        <v>138</v>
      </c>
      <c r="E41" s="102">
        <v>82</v>
      </c>
      <c r="F41" s="45" t="s">
        <v>247</v>
      </c>
      <c r="G41" s="102">
        <v>80</v>
      </c>
      <c r="H41" s="45" t="s">
        <v>171</v>
      </c>
      <c r="I41" s="102">
        <v>89</v>
      </c>
      <c r="J41" s="45" t="s">
        <v>397</v>
      </c>
      <c r="K41" s="113">
        <v>323</v>
      </c>
      <c r="L41" s="114" t="s">
        <v>175</v>
      </c>
      <c r="M41" s="4"/>
      <c r="N41" s="3"/>
    </row>
    <row r="42" spans="1:17" x14ac:dyDescent="0.2">
      <c r="A42" s="42" t="s">
        <v>260</v>
      </c>
      <c r="B42" s="112" t="s">
        <v>125</v>
      </c>
      <c r="C42" s="102">
        <v>252</v>
      </c>
      <c r="D42" s="45" t="s">
        <v>459</v>
      </c>
      <c r="E42" s="102">
        <v>124</v>
      </c>
      <c r="F42" s="45" t="s">
        <v>393</v>
      </c>
      <c r="G42" s="102">
        <v>103</v>
      </c>
      <c r="H42" s="45" t="s">
        <v>124</v>
      </c>
      <c r="I42" s="102">
        <v>85</v>
      </c>
      <c r="J42" s="45" t="s">
        <v>410</v>
      </c>
      <c r="K42" s="113">
        <v>564</v>
      </c>
      <c r="L42" s="114" t="s">
        <v>450</v>
      </c>
      <c r="M42" s="4"/>
      <c r="N42" s="3"/>
    </row>
    <row r="43" spans="1:17" x14ac:dyDescent="0.2">
      <c r="A43" s="42" t="s">
        <v>260</v>
      </c>
      <c r="B43" s="112" t="s">
        <v>131</v>
      </c>
      <c r="C43" s="102">
        <v>111</v>
      </c>
      <c r="D43" s="45" t="s">
        <v>397</v>
      </c>
      <c r="E43" s="102">
        <v>66</v>
      </c>
      <c r="F43" s="45" t="s">
        <v>374</v>
      </c>
      <c r="G43" s="102">
        <v>104</v>
      </c>
      <c r="H43" s="45" t="s">
        <v>191</v>
      </c>
      <c r="I43" s="102">
        <v>121</v>
      </c>
      <c r="J43" s="45" t="s">
        <v>324</v>
      </c>
      <c r="K43" s="113">
        <v>402</v>
      </c>
      <c r="L43" s="114" t="s">
        <v>193</v>
      </c>
      <c r="M43" s="4"/>
      <c r="N43" s="3"/>
    </row>
    <row r="44" spans="1:17" x14ac:dyDescent="0.2">
      <c r="A44" s="42" t="s">
        <v>260</v>
      </c>
      <c r="B44" s="112" t="s">
        <v>136</v>
      </c>
      <c r="C44" s="102">
        <v>204</v>
      </c>
      <c r="D44" s="45" t="s">
        <v>460</v>
      </c>
      <c r="E44" s="102">
        <v>112</v>
      </c>
      <c r="F44" s="45" t="s">
        <v>347</v>
      </c>
      <c r="G44" s="102">
        <v>127</v>
      </c>
      <c r="H44" s="45" t="s">
        <v>393</v>
      </c>
      <c r="I44" s="102">
        <v>134</v>
      </c>
      <c r="J44" s="45" t="s">
        <v>127</v>
      </c>
      <c r="K44" s="113">
        <v>577</v>
      </c>
      <c r="L44" s="114" t="s">
        <v>461</v>
      </c>
      <c r="M44" s="4"/>
      <c r="N44" s="3"/>
    </row>
    <row r="45" spans="1:17" x14ac:dyDescent="0.2">
      <c r="A45" s="42" t="s">
        <v>260</v>
      </c>
      <c r="B45" s="112" t="s">
        <v>143</v>
      </c>
      <c r="C45" s="102">
        <v>37</v>
      </c>
      <c r="D45" s="45" t="s">
        <v>222</v>
      </c>
      <c r="E45" s="102">
        <v>35</v>
      </c>
      <c r="F45" s="45" t="s">
        <v>269</v>
      </c>
      <c r="G45" s="102">
        <v>31</v>
      </c>
      <c r="H45" s="45" t="s">
        <v>292</v>
      </c>
      <c r="I45" s="102">
        <v>51</v>
      </c>
      <c r="J45" s="45" t="s">
        <v>259</v>
      </c>
      <c r="K45" s="113">
        <v>154</v>
      </c>
      <c r="L45" s="114" t="s">
        <v>462</v>
      </c>
      <c r="M45" s="4"/>
      <c r="N45" s="3"/>
    </row>
    <row r="46" spans="1:17" x14ac:dyDescent="0.2">
      <c r="A46" s="42" t="s">
        <v>260</v>
      </c>
      <c r="B46" s="112" t="s">
        <v>147</v>
      </c>
      <c r="C46" s="102">
        <v>97</v>
      </c>
      <c r="D46" s="45" t="s">
        <v>338</v>
      </c>
      <c r="E46" s="102">
        <v>64</v>
      </c>
      <c r="F46" s="45" t="s">
        <v>268</v>
      </c>
      <c r="G46" s="102">
        <v>68</v>
      </c>
      <c r="H46" s="45" t="s">
        <v>433</v>
      </c>
      <c r="I46" s="102">
        <v>106</v>
      </c>
      <c r="J46" s="45" t="s">
        <v>226</v>
      </c>
      <c r="K46" s="113">
        <v>335</v>
      </c>
      <c r="L46" s="114" t="s">
        <v>135</v>
      </c>
      <c r="M46" s="4"/>
      <c r="N46" s="3"/>
    </row>
    <row r="47" spans="1:17" x14ac:dyDescent="0.2">
      <c r="A47" s="42" t="s">
        <v>260</v>
      </c>
      <c r="B47" s="112" t="s">
        <v>152</v>
      </c>
      <c r="C47" s="102">
        <v>59</v>
      </c>
      <c r="D47" s="45" t="s">
        <v>373</v>
      </c>
      <c r="E47" s="102">
        <v>34</v>
      </c>
      <c r="F47" s="45" t="s">
        <v>463</v>
      </c>
      <c r="G47" s="102">
        <v>44</v>
      </c>
      <c r="H47" s="45" t="s">
        <v>281</v>
      </c>
      <c r="I47" s="102">
        <v>30</v>
      </c>
      <c r="J47" s="45" t="s">
        <v>437</v>
      </c>
      <c r="K47" s="113">
        <v>167</v>
      </c>
      <c r="L47" s="114" t="s">
        <v>219</v>
      </c>
      <c r="M47" s="4"/>
      <c r="N47" s="3"/>
    </row>
    <row r="48" spans="1:17" x14ac:dyDescent="0.2">
      <c r="A48" s="42" t="s">
        <v>260</v>
      </c>
      <c r="B48" s="112" t="s">
        <v>158</v>
      </c>
      <c r="C48" s="102">
        <v>112</v>
      </c>
      <c r="D48" s="45" t="s">
        <v>464</v>
      </c>
      <c r="E48" s="102">
        <v>92</v>
      </c>
      <c r="F48" s="45" t="s">
        <v>252</v>
      </c>
      <c r="G48" s="102">
        <v>50</v>
      </c>
      <c r="H48" s="45" t="s">
        <v>123</v>
      </c>
      <c r="I48" s="102">
        <v>47</v>
      </c>
      <c r="J48" s="45" t="s">
        <v>196</v>
      </c>
      <c r="K48" s="113">
        <v>301</v>
      </c>
      <c r="L48" s="114" t="s">
        <v>425</v>
      </c>
      <c r="M48" s="4"/>
      <c r="N48" s="3"/>
    </row>
    <row r="49" spans="1:14" x14ac:dyDescent="0.2">
      <c r="A49" s="42" t="s">
        <v>260</v>
      </c>
      <c r="B49" s="112" t="s">
        <v>162</v>
      </c>
      <c r="C49" s="102">
        <v>31</v>
      </c>
      <c r="D49" s="45" t="s">
        <v>444</v>
      </c>
      <c r="E49" s="102">
        <v>56</v>
      </c>
      <c r="F49" s="45" t="s">
        <v>465</v>
      </c>
      <c r="G49" s="102">
        <v>17</v>
      </c>
      <c r="H49" s="45" t="s">
        <v>320</v>
      </c>
      <c r="I49" s="102">
        <v>24</v>
      </c>
      <c r="J49" s="45" t="s">
        <v>206</v>
      </c>
      <c r="K49" s="113">
        <v>128</v>
      </c>
      <c r="L49" s="114" t="s">
        <v>157</v>
      </c>
      <c r="M49" s="4"/>
      <c r="N49" s="3"/>
    </row>
    <row r="50" spans="1:14" x14ac:dyDescent="0.2">
      <c r="A50" s="42" t="s">
        <v>260</v>
      </c>
      <c r="B50" s="112" t="s">
        <v>166</v>
      </c>
      <c r="C50" s="102">
        <v>50</v>
      </c>
      <c r="D50" s="45" t="s">
        <v>351</v>
      </c>
      <c r="E50" s="102">
        <v>66</v>
      </c>
      <c r="F50" s="45" t="s">
        <v>310</v>
      </c>
      <c r="G50" s="102">
        <v>50</v>
      </c>
      <c r="H50" s="45" t="s">
        <v>351</v>
      </c>
      <c r="I50" s="102">
        <v>52</v>
      </c>
      <c r="J50" s="45" t="s">
        <v>416</v>
      </c>
      <c r="K50" s="113">
        <v>218</v>
      </c>
      <c r="L50" s="114" t="s">
        <v>55</v>
      </c>
      <c r="M50" s="4"/>
      <c r="N50" s="3"/>
    </row>
    <row r="51" spans="1:14" x14ac:dyDescent="0.2">
      <c r="A51" s="42" t="s">
        <v>260</v>
      </c>
      <c r="B51" s="112" t="s">
        <v>170</v>
      </c>
      <c r="C51" s="102">
        <v>37</v>
      </c>
      <c r="D51" s="45" t="s">
        <v>466</v>
      </c>
      <c r="E51" s="102">
        <v>61</v>
      </c>
      <c r="F51" s="45" t="s">
        <v>397</v>
      </c>
      <c r="G51" s="102">
        <v>49</v>
      </c>
      <c r="H51" s="45" t="s">
        <v>174</v>
      </c>
      <c r="I51" s="102">
        <v>74</v>
      </c>
      <c r="J51" s="45" t="s">
        <v>467</v>
      </c>
      <c r="K51" s="113">
        <v>221</v>
      </c>
      <c r="L51" s="114" t="s">
        <v>55</v>
      </c>
      <c r="M51" s="4"/>
      <c r="N51" s="3"/>
    </row>
    <row r="52" spans="1:14" x14ac:dyDescent="0.2">
      <c r="A52" s="42" t="s">
        <v>260</v>
      </c>
      <c r="B52" s="112" t="s">
        <v>176</v>
      </c>
      <c r="C52" s="102">
        <v>110</v>
      </c>
      <c r="D52" s="45" t="s">
        <v>186</v>
      </c>
      <c r="E52" s="102">
        <v>59</v>
      </c>
      <c r="F52" s="45" t="s">
        <v>206</v>
      </c>
      <c r="G52" s="102">
        <v>63</v>
      </c>
      <c r="H52" s="45" t="s">
        <v>292</v>
      </c>
      <c r="I52" s="102">
        <v>82</v>
      </c>
      <c r="J52" s="45" t="s">
        <v>438</v>
      </c>
      <c r="K52" s="113">
        <v>314</v>
      </c>
      <c r="L52" s="114" t="s">
        <v>92</v>
      </c>
      <c r="M52" s="4"/>
      <c r="N52" s="3"/>
    </row>
    <row r="53" spans="1:14" x14ac:dyDescent="0.2">
      <c r="A53" s="42" t="s">
        <v>260</v>
      </c>
      <c r="B53" s="112" t="s">
        <v>180</v>
      </c>
      <c r="C53" s="102">
        <v>253</v>
      </c>
      <c r="D53" s="45" t="s">
        <v>29</v>
      </c>
      <c r="E53" s="102">
        <v>130</v>
      </c>
      <c r="F53" s="45" t="s">
        <v>248</v>
      </c>
      <c r="G53" s="102">
        <v>110</v>
      </c>
      <c r="H53" s="45" t="s">
        <v>124</v>
      </c>
      <c r="I53" s="102">
        <v>107</v>
      </c>
      <c r="J53" s="45" t="s">
        <v>326</v>
      </c>
      <c r="K53" s="113">
        <v>600</v>
      </c>
      <c r="L53" s="114" t="s">
        <v>418</v>
      </c>
      <c r="M53" s="4"/>
      <c r="N53" s="3"/>
    </row>
    <row r="54" spans="1:14" x14ac:dyDescent="0.2">
      <c r="A54" s="42" t="s">
        <v>260</v>
      </c>
      <c r="B54" s="112" t="s">
        <v>185</v>
      </c>
      <c r="C54" s="102">
        <v>62</v>
      </c>
      <c r="D54" s="45" t="s">
        <v>316</v>
      </c>
      <c r="E54" s="102">
        <v>68</v>
      </c>
      <c r="F54" s="45" t="s">
        <v>420</v>
      </c>
      <c r="G54" s="102">
        <v>49</v>
      </c>
      <c r="H54" s="45" t="s">
        <v>326</v>
      </c>
      <c r="I54" s="102">
        <v>96</v>
      </c>
      <c r="J54" s="45" t="s">
        <v>469</v>
      </c>
      <c r="K54" s="113">
        <v>275</v>
      </c>
      <c r="L54" s="114" t="s">
        <v>65</v>
      </c>
      <c r="M54" s="4"/>
      <c r="N54" s="3"/>
    </row>
    <row r="55" spans="1:14" x14ac:dyDescent="0.2">
      <c r="A55" s="42" t="s">
        <v>260</v>
      </c>
      <c r="B55" s="112" t="s">
        <v>190</v>
      </c>
      <c r="C55" s="102">
        <v>156</v>
      </c>
      <c r="D55" s="45" t="s">
        <v>470</v>
      </c>
      <c r="E55" s="102">
        <v>111</v>
      </c>
      <c r="F55" s="45" t="s">
        <v>471</v>
      </c>
      <c r="G55" s="102">
        <v>79</v>
      </c>
      <c r="H55" s="45" t="s">
        <v>326</v>
      </c>
      <c r="I55" s="102">
        <v>97</v>
      </c>
      <c r="J55" s="45" t="s">
        <v>205</v>
      </c>
      <c r="K55" s="113">
        <v>443</v>
      </c>
      <c r="L55" s="114" t="s">
        <v>26</v>
      </c>
      <c r="M55" s="4"/>
      <c r="N55" s="3"/>
    </row>
    <row r="56" spans="1:14" x14ac:dyDescent="0.2">
      <c r="A56" s="42" t="s">
        <v>260</v>
      </c>
      <c r="B56" s="112" t="s">
        <v>194</v>
      </c>
      <c r="C56" s="102">
        <v>22</v>
      </c>
      <c r="D56" s="45" t="s">
        <v>200</v>
      </c>
      <c r="E56" s="102">
        <v>33</v>
      </c>
      <c r="F56" s="45" t="s">
        <v>350</v>
      </c>
      <c r="G56" s="102">
        <v>16</v>
      </c>
      <c r="H56" s="45" t="s">
        <v>284</v>
      </c>
      <c r="I56" s="102">
        <v>39</v>
      </c>
      <c r="J56" s="45" t="s">
        <v>473</v>
      </c>
      <c r="K56" s="113">
        <v>110</v>
      </c>
      <c r="L56" s="114" t="s">
        <v>336</v>
      </c>
      <c r="M56" s="4"/>
      <c r="N56" s="3"/>
    </row>
    <row r="57" spans="1:14" x14ac:dyDescent="0.2">
      <c r="A57" s="42" t="s">
        <v>260</v>
      </c>
      <c r="B57" s="112" t="s">
        <v>198</v>
      </c>
      <c r="C57" s="102">
        <v>27</v>
      </c>
      <c r="D57" s="45" t="s">
        <v>474</v>
      </c>
      <c r="E57" s="102">
        <v>40</v>
      </c>
      <c r="F57" s="45" t="s">
        <v>455</v>
      </c>
      <c r="G57" s="102">
        <v>28</v>
      </c>
      <c r="H57" s="45" t="s">
        <v>296</v>
      </c>
      <c r="I57" s="102">
        <v>75</v>
      </c>
      <c r="J57" s="45" t="s">
        <v>475</v>
      </c>
      <c r="K57" s="113">
        <v>170</v>
      </c>
      <c r="L57" s="114" t="s">
        <v>219</v>
      </c>
      <c r="M57" s="4"/>
      <c r="N57" s="3"/>
    </row>
    <row r="58" spans="1:14" x14ac:dyDescent="0.2">
      <c r="A58" s="42" t="s">
        <v>260</v>
      </c>
      <c r="B58" s="112" t="s">
        <v>202</v>
      </c>
      <c r="C58" s="102">
        <v>26</v>
      </c>
      <c r="D58" s="45" t="s">
        <v>113</v>
      </c>
      <c r="E58" s="102">
        <v>39</v>
      </c>
      <c r="F58" s="45" t="s">
        <v>476</v>
      </c>
      <c r="G58" s="102">
        <v>31</v>
      </c>
      <c r="H58" s="45" t="s">
        <v>222</v>
      </c>
      <c r="I58" s="102">
        <v>33</v>
      </c>
      <c r="J58" s="45" t="s">
        <v>283</v>
      </c>
      <c r="K58" s="113">
        <v>129</v>
      </c>
      <c r="L58" s="114" t="s">
        <v>157</v>
      </c>
      <c r="M58" s="4"/>
      <c r="N58" s="3"/>
    </row>
    <row r="59" spans="1:14" x14ac:dyDescent="0.2">
      <c r="A59" s="42" t="s">
        <v>260</v>
      </c>
      <c r="B59" s="112" t="s">
        <v>208</v>
      </c>
      <c r="C59" s="102">
        <v>236</v>
      </c>
      <c r="D59" s="45" t="s">
        <v>477</v>
      </c>
      <c r="E59" s="102">
        <v>124</v>
      </c>
      <c r="F59" s="45" t="s">
        <v>463</v>
      </c>
      <c r="G59" s="102">
        <v>121</v>
      </c>
      <c r="H59" s="45" t="s">
        <v>325</v>
      </c>
      <c r="I59" s="102">
        <v>126</v>
      </c>
      <c r="J59" s="45" t="s">
        <v>478</v>
      </c>
      <c r="K59" s="113">
        <v>607</v>
      </c>
      <c r="L59" s="114" t="s">
        <v>500</v>
      </c>
      <c r="M59" s="4"/>
      <c r="N59" s="3"/>
    </row>
    <row r="60" spans="1:14" x14ac:dyDescent="0.2">
      <c r="A60" s="42" t="s">
        <v>260</v>
      </c>
      <c r="B60" s="112" t="s">
        <v>212</v>
      </c>
      <c r="C60" s="102">
        <v>120</v>
      </c>
      <c r="D60" s="45" t="s">
        <v>460</v>
      </c>
      <c r="E60" s="102">
        <v>59</v>
      </c>
      <c r="F60" s="45" t="s">
        <v>358</v>
      </c>
      <c r="G60" s="102">
        <v>80</v>
      </c>
      <c r="H60" s="45" t="s">
        <v>453</v>
      </c>
      <c r="I60" s="102">
        <v>80</v>
      </c>
      <c r="J60" s="45" t="s">
        <v>453</v>
      </c>
      <c r="K60" s="113">
        <v>339</v>
      </c>
      <c r="L60" s="114" t="s">
        <v>422</v>
      </c>
      <c r="M60" s="4"/>
      <c r="N60" s="3"/>
    </row>
    <row r="61" spans="1:14" x14ac:dyDescent="0.2">
      <c r="A61" s="42" t="s">
        <v>260</v>
      </c>
      <c r="B61" s="112" t="s">
        <v>216</v>
      </c>
      <c r="C61" s="102">
        <v>119</v>
      </c>
      <c r="D61" s="45" t="s">
        <v>256</v>
      </c>
      <c r="E61" s="102">
        <v>39</v>
      </c>
      <c r="F61" s="45" t="s">
        <v>282</v>
      </c>
      <c r="G61" s="102">
        <v>61</v>
      </c>
      <c r="H61" s="45" t="s">
        <v>197</v>
      </c>
      <c r="I61" s="102">
        <v>70</v>
      </c>
      <c r="J61" s="45" t="s">
        <v>444</v>
      </c>
      <c r="K61" s="113">
        <v>289</v>
      </c>
      <c r="L61" s="114" t="s">
        <v>97</v>
      </c>
      <c r="M61" s="4"/>
      <c r="N61" s="3"/>
    </row>
    <row r="62" spans="1:14" x14ac:dyDescent="0.2">
      <c r="A62" s="42" t="s">
        <v>260</v>
      </c>
      <c r="B62" s="112" t="s">
        <v>220</v>
      </c>
      <c r="C62" s="102">
        <v>30</v>
      </c>
      <c r="D62" s="45" t="s">
        <v>479</v>
      </c>
      <c r="E62" s="102">
        <v>49</v>
      </c>
      <c r="F62" s="45" t="s">
        <v>480</v>
      </c>
      <c r="G62" s="102">
        <v>45</v>
      </c>
      <c r="H62" s="45" t="s">
        <v>481</v>
      </c>
      <c r="I62" s="102">
        <v>44</v>
      </c>
      <c r="J62" s="45" t="s">
        <v>341</v>
      </c>
      <c r="K62" s="113">
        <v>168</v>
      </c>
      <c r="L62" s="114" t="s">
        <v>219</v>
      </c>
      <c r="M62" s="4"/>
      <c r="N62" s="3"/>
    </row>
    <row r="63" spans="1:14" x14ac:dyDescent="0.2">
      <c r="A63" s="42" t="s">
        <v>260</v>
      </c>
      <c r="B63" s="112" t="s">
        <v>224</v>
      </c>
      <c r="C63" s="102">
        <v>49</v>
      </c>
      <c r="D63" s="45" t="s">
        <v>167</v>
      </c>
      <c r="E63" s="102">
        <v>23</v>
      </c>
      <c r="F63" s="45" t="s">
        <v>196</v>
      </c>
      <c r="G63" s="102">
        <v>32</v>
      </c>
      <c r="H63" s="45" t="s">
        <v>468</v>
      </c>
      <c r="I63" s="102">
        <v>43</v>
      </c>
      <c r="J63" s="45" t="s">
        <v>506</v>
      </c>
      <c r="K63" s="113">
        <v>147</v>
      </c>
      <c r="L63" s="114" t="s">
        <v>457</v>
      </c>
      <c r="M63" s="4"/>
      <c r="N63" s="3"/>
    </row>
    <row r="64" spans="1:14" x14ac:dyDescent="0.2">
      <c r="A64" s="42" t="s">
        <v>260</v>
      </c>
      <c r="B64" s="112" t="s">
        <v>228</v>
      </c>
      <c r="C64" s="102">
        <v>32</v>
      </c>
      <c r="D64" s="45" t="s">
        <v>417</v>
      </c>
      <c r="E64" s="102">
        <v>24</v>
      </c>
      <c r="F64" s="45" t="s">
        <v>113</v>
      </c>
      <c r="G64" s="102">
        <v>17</v>
      </c>
      <c r="H64" s="45" t="s">
        <v>314</v>
      </c>
      <c r="I64" s="102">
        <v>46</v>
      </c>
      <c r="J64" s="45" t="s">
        <v>483</v>
      </c>
      <c r="K64" s="113">
        <v>119</v>
      </c>
      <c r="L64" s="114" t="s">
        <v>293</v>
      </c>
      <c r="M64" s="4"/>
      <c r="N64" s="3"/>
    </row>
    <row r="65" spans="1:15" x14ac:dyDescent="0.2">
      <c r="A65" s="42" t="s">
        <v>260</v>
      </c>
      <c r="B65" s="112" t="s">
        <v>233</v>
      </c>
      <c r="C65" s="102">
        <v>61</v>
      </c>
      <c r="D65" s="45" t="s">
        <v>388</v>
      </c>
      <c r="E65" s="102">
        <v>79</v>
      </c>
      <c r="F65" s="45" t="s">
        <v>368</v>
      </c>
      <c r="G65" s="102">
        <v>85</v>
      </c>
      <c r="H65" s="45" t="s">
        <v>484</v>
      </c>
      <c r="I65" s="102">
        <v>127</v>
      </c>
      <c r="J65" s="45" t="s">
        <v>485</v>
      </c>
      <c r="K65" s="113">
        <v>352</v>
      </c>
      <c r="L65" s="114" t="s">
        <v>30</v>
      </c>
      <c r="M65" s="4"/>
      <c r="N65" s="3"/>
    </row>
    <row r="66" spans="1:15" x14ac:dyDescent="0.2">
      <c r="A66" s="42" t="s">
        <v>260</v>
      </c>
      <c r="B66" s="112" t="s">
        <v>237</v>
      </c>
      <c r="C66" s="102">
        <v>28</v>
      </c>
      <c r="D66" s="45" t="s">
        <v>196</v>
      </c>
      <c r="E66" s="102">
        <v>56</v>
      </c>
      <c r="F66" s="45" t="s">
        <v>486</v>
      </c>
      <c r="G66" s="102">
        <v>45</v>
      </c>
      <c r="H66" s="45" t="s">
        <v>413</v>
      </c>
      <c r="I66" s="102">
        <v>51</v>
      </c>
      <c r="J66" s="45" t="s">
        <v>333</v>
      </c>
      <c r="K66" s="113">
        <v>180</v>
      </c>
      <c r="L66" s="114" t="s">
        <v>385</v>
      </c>
      <c r="M66" s="4"/>
      <c r="N66" s="3"/>
    </row>
    <row r="67" spans="1:15" x14ac:dyDescent="0.2">
      <c r="A67" s="42" t="s">
        <v>260</v>
      </c>
      <c r="B67" s="112" t="s">
        <v>242</v>
      </c>
      <c r="C67" s="102">
        <v>214</v>
      </c>
      <c r="D67" s="45" t="s">
        <v>487</v>
      </c>
      <c r="E67" s="102">
        <v>115</v>
      </c>
      <c r="F67" s="45" t="s">
        <v>433</v>
      </c>
      <c r="G67" s="102">
        <v>139</v>
      </c>
      <c r="H67" s="45" t="s">
        <v>488</v>
      </c>
      <c r="I67" s="102">
        <v>98</v>
      </c>
      <c r="J67" s="45" t="s">
        <v>388</v>
      </c>
      <c r="K67" s="113">
        <v>566</v>
      </c>
      <c r="L67" s="114" t="s">
        <v>450</v>
      </c>
      <c r="M67" s="4"/>
      <c r="N67" s="3"/>
    </row>
    <row r="68" spans="1:15" x14ac:dyDescent="0.2">
      <c r="A68" s="42" t="s">
        <v>260</v>
      </c>
      <c r="B68" s="112" t="s">
        <v>245</v>
      </c>
      <c r="C68" s="102">
        <v>61</v>
      </c>
      <c r="D68" s="45" t="s">
        <v>435</v>
      </c>
      <c r="E68" s="102">
        <v>48</v>
      </c>
      <c r="F68" s="45" t="s">
        <v>489</v>
      </c>
      <c r="G68" s="102">
        <v>21</v>
      </c>
      <c r="H68" s="45" t="s">
        <v>282</v>
      </c>
      <c r="I68" s="102">
        <v>25</v>
      </c>
      <c r="J68" s="45" t="s">
        <v>288</v>
      </c>
      <c r="K68" s="113">
        <v>155</v>
      </c>
      <c r="L68" s="114" t="s">
        <v>462</v>
      </c>
      <c r="M68" s="4"/>
      <c r="N68" s="3"/>
    </row>
    <row r="69" spans="1:15" x14ac:dyDescent="0.2">
      <c r="A69" s="42" t="s">
        <v>260</v>
      </c>
      <c r="B69" s="112" t="s">
        <v>250</v>
      </c>
      <c r="C69" s="183"/>
      <c r="D69" s="184"/>
      <c r="E69" s="183"/>
      <c r="F69" s="184"/>
      <c r="G69" s="102">
        <v>12</v>
      </c>
      <c r="H69" s="45" t="s">
        <v>491</v>
      </c>
      <c r="I69" s="102">
        <v>16</v>
      </c>
      <c r="J69" s="45" t="s">
        <v>54</v>
      </c>
      <c r="K69" s="113">
        <v>37</v>
      </c>
      <c r="L69" s="114" t="s">
        <v>398</v>
      </c>
      <c r="M69" s="4"/>
      <c r="N69" s="3"/>
    </row>
    <row r="70" spans="1:15" x14ac:dyDescent="0.2">
      <c r="A70" s="42" t="s">
        <v>260</v>
      </c>
      <c r="B70" s="112" t="s">
        <v>254</v>
      </c>
      <c r="C70" s="183"/>
      <c r="D70" s="184"/>
      <c r="E70" s="183"/>
      <c r="F70" s="184"/>
      <c r="G70" s="183"/>
      <c r="H70" s="184"/>
      <c r="I70" s="102">
        <v>12</v>
      </c>
      <c r="J70" s="45" t="s">
        <v>352</v>
      </c>
      <c r="K70" s="113">
        <v>21</v>
      </c>
      <c r="L70" s="114" t="s">
        <v>492</v>
      </c>
      <c r="M70" s="4"/>
      <c r="N70" s="3"/>
    </row>
    <row r="71" spans="1:15" x14ac:dyDescent="0.2">
      <c r="A71" s="42" t="s">
        <v>260</v>
      </c>
      <c r="B71" s="112" t="s">
        <v>9</v>
      </c>
      <c r="C71" s="102">
        <f>SUBTOTAL(109,C39:C70)</f>
        <v>2713</v>
      </c>
      <c r="D71" s="45" t="str">
        <f>CONCATENATE("(",FIXED(_tbl4[[#This Row],[&lt;1]]/_tbl4[[#This Row],[Total]]*100,1),")")</f>
        <v>(31.1)</v>
      </c>
      <c r="E71" s="102">
        <f>SUBTOTAL(109,E39:E70)</f>
        <v>1975</v>
      </c>
      <c r="F71" s="45" t="str">
        <f>CONCATENATE("(",FIXED(_tbl4[[#This Row],[1-2]]/_tbl4[[#This Row],[Total]]*100,1),")")</f>
        <v>(22.6)</v>
      </c>
      <c r="G71" s="102">
        <f>SUBTOTAL(109,G39:G70)</f>
        <v>1842</v>
      </c>
      <c r="H71" s="45" t="str">
        <f>CONCATENATE("(",FIXED(_tbl4[[#This Row],[3-5]]/_tbl4[[#This Row],[Total]]*100,1),")")</f>
        <v>(21.1)</v>
      </c>
      <c r="I71" s="102">
        <f>SUBTOTAL(109,I39:I70)</f>
        <v>2181</v>
      </c>
      <c r="J71" s="45" t="str">
        <f>CONCATENATE("(",FIXED(_tbl4[[#This Row],[6-11]]/_tbl4[[#This Row],[Total]]*100,1),")")</f>
        <v>(25.0)</v>
      </c>
      <c r="K71" s="113">
        <f>SUBTOTAL(109,K39:K70)</f>
        <v>8729</v>
      </c>
      <c r="L71" s="114" t="str">
        <f>CONCATENATE("(",FIXED(_tbl4[[#This Row],[Total]]/$K$105*100,1),")")</f>
        <v>(33.3)</v>
      </c>
      <c r="M71" s="4"/>
      <c r="N71" s="106"/>
      <c r="O71" s="106"/>
    </row>
    <row r="72" spans="1:15" x14ac:dyDescent="0.2">
      <c r="A72" s="42" t="s">
        <v>343</v>
      </c>
      <c r="B72" s="112" t="s">
        <v>109</v>
      </c>
      <c r="C72" s="102">
        <v>31</v>
      </c>
      <c r="D72" s="45" t="s">
        <v>288</v>
      </c>
      <c r="E72" s="102">
        <v>67</v>
      </c>
      <c r="F72" s="45" t="s">
        <v>494</v>
      </c>
      <c r="G72" s="102">
        <v>41</v>
      </c>
      <c r="H72" s="45" t="s">
        <v>311</v>
      </c>
      <c r="I72" s="102">
        <v>54</v>
      </c>
      <c r="J72" s="45" t="s">
        <v>261</v>
      </c>
      <c r="K72" s="113">
        <v>193</v>
      </c>
      <c r="L72" s="114" t="s">
        <v>50</v>
      </c>
      <c r="M72" s="4"/>
      <c r="N72" s="3"/>
    </row>
    <row r="73" spans="1:15" x14ac:dyDescent="0.2">
      <c r="A73" s="42" t="s">
        <v>343</v>
      </c>
      <c r="B73" s="112" t="s">
        <v>115</v>
      </c>
      <c r="C73" s="102">
        <v>30</v>
      </c>
      <c r="D73" s="45" t="s">
        <v>437</v>
      </c>
      <c r="E73" s="102">
        <v>64</v>
      </c>
      <c r="F73" s="45" t="s">
        <v>495</v>
      </c>
      <c r="G73" s="102">
        <v>28</v>
      </c>
      <c r="H73" s="45" t="s">
        <v>329</v>
      </c>
      <c r="I73" s="102">
        <v>45</v>
      </c>
      <c r="J73" s="45" t="s">
        <v>417</v>
      </c>
      <c r="K73" s="113">
        <v>167</v>
      </c>
      <c r="L73" s="114" t="s">
        <v>219</v>
      </c>
      <c r="M73" s="4"/>
      <c r="N73" s="3"/>
    </row>
    <row r="74" spans="1:15" x14ac:dyDescent="0.2">
      <c r="A74" s="42" t="s">
        <v>343</v>
      </c>
      <c r="B74" s="112" t="s">
        <v>120</v>
      </c>
      <c r="C74" s="102">
        <v>56</v>
      </c>
      <c r="D74" s="45" t="s">
        <v>496</v>
      </c>
      <c r="E74" s="102">
        <v>71</v>
      </c>
      <c r="F74" s="45" t="s">
        <v>182</v>
      </c>
      <c r="G74" s="102">
        <v>78</v>
      </c>
      <c r="H74" s="45" t="s">
        <v>377</v>
      </c>
      <c r="I74" s="102">
        <v>104</v>
      </c>
      <c r="J74" s="45" t="s">
        <v>195</v>
      </c>
      <c r="K74" s="113">
        <v>309</v>
      </c>
      <c r="L74" s="114" t="s">
        <v>92</v>
      </c>
      <c r="M74" s="4"/>
      <c r="N74" s="3"/>
    </row>
    <row r="75" spans="1:15" x14ac:dyDescent="0.2">
      <c r="A75" s="42" t="s">
        <v>343</v>
      </c>
      <c r="B75" s="112" t="s">
        <v>125</v>
      </c>
      <c r="C75" s="102">
        <v>201</v>
      </c>
      <c r="D75" s="45" t="s">
        <v>497</v>
      </c>
      <c r="E75" s="102">
        <v>118</v>
      </c>
      <c r="F75" s="45" t="s">
        <v>337</v>
      </c>
      <c r="G75" s="102">
        <v>109</v>
      </c>
      <c r="H75" s="45" t="s">
        <v>428</v>
      </c>
      <c r="I75" s="102">
        <v>94</v>
      </c>
      <c r="J75" s="45" t="s">
        <v>437</v>
      </c>
      <c r="K75" s="113">
        <v>522</v>
      </c>
      <c r="L75" s="114" t="s">
        <v>317</v>
      </c>
      <c r="M75" s="4"/>
      <c r="N75" s="3"/>
    </row>
    <row r="76" spans="1:15" x14ac:dyDescent="0.2">
      <c r="A76" s="42" t="s">
        <v>343</v>
      </c>
      <c r="B76" s="112" t="s">
        <v>131</v>
      </c>
      <c r="C76" s="102">
        <v>149</v>
      </c>
      <c r="D76" s="45" t="s">
        <v>328</v>
      </c>
      <c r="E76" s="102">
        <v>68</v>
      </c>
      <c r="F76" s="45" t="s">
        <v>374</v>
      </c>
      <c r="G76" s="102">
        <v>110</v>
      </c>
      <c r="H76" s="45" t="s">
        <v>399</v>
      </c>
      <c r="I76" s="102">
        <v>88</v>
      </c>
      <c r="J76" s="45" t="s">
        <v>311</v>
      </c>
      <c r="K76" s="113">
        <v>415</v>
      </c>
      <c r="L76" s="114" t="s">
        <v>130</v>
      </c>
      <c r="M76" s="4"/>
      <c r="N76" s="3"/>
    </row>
    <row r="77" spans="1:15" x14ac:dyDescent="0.2">
      <c r="A77" s="42" t="s">
        <v>343</v>
      </c>
      <c r="B77" s="112" t="s">
        <v>136</v>
      </c>
      <c r="C77" s="102">
        <v>180</v>
      </c>
      <c r="D77" s="45" t="s">
        <v>722</v>
      </c>
      <c r="E77" s="102">
        <v>112</v>
      </c>
      <c r="F77" s="45" t="s">
        <v>478</v>
      </c>
      <c r="G77" s="102">
        <v>114</v>
      </c>
      <c r="H77" s="45" t="s">
        <v>311</v>
      </c>
      <c r="I77" s="102">
        <v>133</v>
      </c>
      <c r="J77" s="45" t="s">
        <v>420</v>
      </c>
      <c r="K77" s="113">
        <v>539</v>
      </c>
      <c r="L77" s="114" t="s">
        <v>22</v>
      </c>
      <c r="M77" s="4"/>
      <c r="N77" s="3"/>
    </row>
    <row r="78" spans="1:15" x14ac:dyDescent="0.2">
      <c r="A78" s="42" t="s">
        <v>343</v>
      </c>
      <c r="B78" s="112" t="s">
        <v>143</v>
      </c>
      <c r="C78" s="102">
        <v>33</v>
      </c>
      <c r="D78" s="45" t="s">
        <v>375</v>
      </c>
      <c r="E78" s="102">
        <v>46</v>
      </c>
      <c r="F78" s="45" t="s">
        <v>417</v>
      </c>
      <c r="G78" s="102">
        <v>37</v>
      </c>
      <c r="H78" s="45" t="s">
        <v>262</v>
      </c>
      <c r="I78" s="102">
        <v>55</v>
      </c>
      <c r="J78" s="45" t="s">
        <v>376</v>
      </c>
      <c r="K78" s="113">
        <v>171</v>
      </c>
      <c r="L78" s="114" t="s">
        <v>232</v>
      </c>
      <c r="M78" s="4"/>
      <c r="N78" s="3"/>
    </row>
    <row r="79" spans="1:15" x14ac:dyDescent="0.2">
      <c r="A79" s="42" t="s">
        <v>343</v>
      </c>
      <c r="B79" s="112" t="s">
        <v>147</v>
      </c>
      <c r="C79" s="102">
        <v>94</v>
      </c>
      <c r="D79" s="45" t="s">
        <v>471</v>
      </c>
      <c r="E79" s="102">
        <v>80</v>
      </c>
      <c r="F79" s="45" t="s">
        <v>201</v>
      </c>
      <c r="G79" s="102">
        <v>99</v>
      </c>
      <c r="H79" s="45" t="s">
        <v>149</v>
      </c>
      <c r="I79" s="102">
        <v>102</v>
      </c>
      <c r="J79" s="45" t="s">
        <v>144</v>
      </c>
      <c r="K79" s="113">
        <v>375</v>
      </c>
      <c r="L79" s="114" t="s">
        <v>89</v>
      </c>
      <c r="M79" s="4"/>
      <c r="N79" s="3"/>
    </row>
    <row r="80" spans="1:15" x14ac:dyDescent="0.2">
      <c r="A80" s="42" t="s">
        <v>343</v>
      </c>
      <c r="B80" s="112" t="s">
        <v>152</v>
      </c>
      <c r="C80" s="102">
        <v>46</v>
      </c>
      <c r="D80" s="45" t="s">
        <v>486</v>
      </c>
      <c r="E80" s="102">
        <v>23</v>
      </c>
      <c r="F80" s="45" t="s">
        <v>305</v>
      </c>
      <c r="G80" s="102">
        <v>39</v>
      </c>
      <c r="H80" s="45" t="s">
        <v>149</v>
      </c>
      <c r="I80" s="102">
        <v>40</v>
      </c>
      <c r="J80" s="45" t="s">
        <v>275</v>
      </c>
      <c r="K80" s="113">
        <v>148</v>
      </c>
      <c r="L80" s="114" t="s">
        <v>457</v>
      </c>
      <c r="M80" s="4"/>
      <c r="N80" s="3"/>
    </row>
    <row r="81" spans="1:14" x14ac:dyDescent="0.2">
      <c r="A81" s="42" t="s">
        <v>343</v>
      </c>
      <c r="B81" s="112" t="s">
        <v>158</v>
      </c>
      <c r="C81" s="102">
        <v>78</v>
      </c>
      <c r="D81" s="45" t="s">
        <v>344</v>
      </c>
      <c r="E81" s="102">
        <v>69</v>
      </c>
      <c r="F81" s="45" t="s">
        <v>411</v>
      </c>
      <c r="G81" s="102">
        <v>44</v>
      </c>
      <c r="H81" s="45" t="s">
        <v>173</v>
      </c>
      <c r="I81" s="102">
        <v>46</v>
      </c>
      <c r="J81" s="45" t="s">
        <v>347</v>
      </c>
      <c r="K81" s="113">
        <v>237</v>
      </c>
      <c r="L81" s="114" t="s">
        <v>263</v>
      </c>
      <c r="M81" s="4"/>
      <c r="N81" s="3"/>
    </row>
    <row r="82" spans="1:14" x14ac:dyDescent="0.2">
      <c r="A82" s="42" t="s">
        <v>343</v>
      </c>
      <c r="B82" s="112" t="s">
        <v>162</v>
      </c>
      <c r="C82" s="102">
        <v>34</v>
      </c>
      <c r="D82" s="45" t="s">
        <v>355</v>
      </c>
      <c r="E82" s="102">
        <v>34</v>
      </c>
      <c r="F82" s="45" t="s">
        <v>355</v>
      </c>
      <c r="G82" s="102">
        <v>25</v>
      </c>
      <c r="H82" s="45" t="s">
        <v>188</v>
      </c>
      <c r="I82" s="102">
        <v>35</v>
      </c>
      <c r="J82" s="45" t="s">
        <v>412</v>
      </c>
      <c r="K82" s="113">
        <v>128</v>
      </c>
      <c r="L82" s="114" t="s">
        <v>157</v>
      </c>
      <c r="M82" s="4"/>
      <c r="N82" s="3"/>
    </row>
    <row r="83" spans="1:14" x14ac:dyDescent="0.2">
      <c r="A83" s="42" t="s">
        <v>343</v>
      </c>
      <c r="B83" s="112" t="s">
        <v>166</v>
      </c>
      <c r="C83" s="102">
        <v>37</v>
      </c>
      <c r="D83" s="45" t="s">
        <v>174</v>
      </c>
      <c r="E83" s="102">
        <v>58</v>
      </c>
      <c r="F83" s="45" t="s">
        <v>494</v>
      </c>
      <c r="G83" s="102">
        <v>31</v>
      </c>
      <c r="H83" s="45" t="s">
        <v>173</v>
      </c>
      <c r="I83" s="102">
        <v>41</v>
      </c>
      <c r="J83" s="45" t="s">
        <v>488</v>
      </c>
      <c r="K83" s="113">
        <v>167</v>
      </c>
      <c r="L83" s="114" t="s">
        <v>219</v>
      </c>
      <c r="M83" s="4"/>
      <c r="N83" s="3"/>
    </row>
    <row r="84" spans="1:14" x14ac:dyDescent="0.2">
      <c r="A84" s="42" t="s">
        <v>343</v>
      </c>
      <c r="B84" s="112" t="s">
        <v>170</v>
      </c>
      <c r="C84" s="102">
        <v>27</v>
      </c>
      <c r="D84" s="45" t="s">
        <v>410</v>
      </c>
      <c r="E84" s="102">
        <v>61</v>
      </c>
      <c r="F84" s="45" t="s">
        <v>294</v>
      </c>
      <c r="G84" s="102">
        <v>33</v>
      </c>
      <c r="H84" s="45" t="s">
        <v>178</v>
      </c>
      <c r="I84" s="102">
        <v>58</v>
      </c>
      <c r="J84" s="45" t="s">
        <v>491</v>
      </c>
      <c r="K84" s="113">
        <v>179</v>
      </c>
      <c r="L84" s="114" t="s">
        <v>385</v>
      </c>
      <c r="M84" s="4"/>
      <c r="N84" s="3"/>
    </row>
    <row r="85" spans="1:14" x14ac:dyDescent="0.2">
      <c r="A85" s="42" t="s">
        <v>343</v>
      </c>
      <c r="B85" s="112" t="s">
        <v>176</v>
      </c>
      <c r="C85" s="102">
        <v>106</v>
      </c>
      <c r="D85" s="45" t="s">
        <v>519</v>
      </c>
      <c r="E85" s="102">
        <v>58</v>
      </c>
      <c r="F85" s="45" t="s">
        <v>292</v>
      </c>
      <c r="G85" s="102">
        <v>70</v>
      </c>
      <c r="H85" s="45" t="s">
        <v>444</v>
      </c>
      <c r="I85" s="102">
        <v>55</v>
      </c>
      <c r="J85" s="45" t="s">
        <v>118</v>
      </c>
      <c r="K85" s="113">
        <v>289</v>
      </c>
      <c r="L85" s="114" t="s">
        <v>97</v>
      </c>
      <c r="M85" s="4"/>
      <c r="N85" s="3"/>
    </row>
    <row r="86" spans="1:14" x14ac:dyDescent="0.2">
      <c r="A86" s="42" t="s">
        <v>343</v>
      </c>
      <c r="B86" s="112" t="s">
        <v>180</v>
      </c>
      <c r="C86" s="102">
        <v>239</v>
      </c>
      <c r="D86" s="45" t="s">
        <v>499</v>
      </c>
      <c r="E86" s="102">
        <v>112</v>
      </c>
      <c r="F86" s="45" t="s">
        <v>173</v>
      </c>
      <c r="G86" s="102">
        <v>115</v>
      </c>
      <c r="H86" s="45" t="s">
        <v>268</v>
      </c>
      <c r="I86" s="102">
        <v>135</v>
      </c>
      <c r="J86" s="45" t="s">
        <v>316</v>
      </c>
      <c r="K86" s="113">
        <v>601</v>
      </c>
      <c r="L86" s="114" t="s">
        <v>500</v>
      </c>
      <c r="M86" s="4"/>
      <c r="N86" s="3"/>
    </row>
    <row r="87" spans="1:14" x14ac:dyDescent="0.2">
      <c r="A87" s="42" t="s">
        <v>343</v>
      </c>
      <c r="B87" s="112" t="s">
        <v>185</v>
      </c>
      <c r="C87" s="102">
        <v>62</v>
      </c>
      <c r="D87" s="45" t="s">
        <v>291</v>
      </c>
      <c r="E87" s="102">
        <v>68</v>
      </c>
      <c r="F87" s="45" t="s">
        <v>481</v>
      </c>
      <c r="G87" s="102">
        <v>58</v>
      </c>
      <c r="H87" s="45" t="s">
        <v>323</v>
      </c>
      <c r="I87" s="102">
        <v>66</v>
      </c>
      <c r="J87" s="45" t="s">
        <v>334</v>
      </c>
      <c r="K87" s="113">
        <v>254</v>
      </c>
      <c r="L87" s="114" t="s">
        <v>38</v>
      </c>
      <c r="M87" s="4"/>
      <c r="N87" s="3"/>
    </row>
    <row r="88" spans="1:14" x14ac:dyDescent="0.2">
      <c r="A88" s="42" t="s">
        <v>343</v>
      </c>
      <c r="B88" s="112" t="s">
        <v>190</v>
      </c>
      <c r="C88" s="102">
        <v>149</v>
      </c>
      <c r="D88" s="45" t="s">
        <v>501</v>
      </c>
      <c r="E88" s="102">
        <v>73</v>
      </c>
      <c r="F88" s="45" t="s">
        <v>173</v>
      </c>
      <c r="G88" s="102">
        <v>94</v>
      </c>
      <c r="H88" s="45" t="s">
        <v>222</v>
      </c>
      <c r="I88" s="102">
        <v>76</v>
      </c>
      <c r="J88" s="45" t="s">
        <v>347</v>
      </c>
      <c r="K88" s="113">
        <v>392</v>
      </c>
      <c r="L88" s="114" t="s">
        <v>236</v>
      </c>
      <c r="M88" s="4"/>
      <c r="N88" s="3"/>
    </row>
    <row r="89" spans="1:14" x14ac:dyDescent="0.2">
      <c r="A89" s="42" t="s">
        <v>343</v>
      </c>
      <c r="B89" s="112" t="s">
        <v>194</v>
      </c>
      <c r="C89" s="102">
        <v>14</v>
      </c>
      <c r="D89" s="45" t="s">
        <v>502</v>
      </c>
      <c r="E89" s="102">
        <v>37</v>
      </c>
      <c r="F89" s="45" t="s">
        <v>469</v>
      </c>
      <c r="G89" s="102">
        <v>27</v>
      </c>
      <c r="H89" s="45" t="s">
        <v>367</v>
      </c>
      <c r="I89" s="102">
        <v>28</v>
      </c>
      <c r="J89" s="45" t="s">
        <v>149</v>
      </c>
      <c r="K89" s="113">
        <v>106</v>
      </c>
      <c r="L89" s="114" t="s">
        <v>439</v>
      </c>
      <c r="M89" s="4"/>
      <c r="N89" s="3"/>
    </row>
    <row r="90" spans="1:14" x14ac:dyDescent="0.2">
      <c r="A90" s="42" t="s">
        <v>343</v>
      </c>
      <c r="B90" s="112" t="s">
        <v>198</v>
      </c>
      <c r="C90" s="102">
        <v>24</v>
      </c>
      <c r="D90" s="45" t="s">
        <v>401</v>
      </c>
      <c r="E90" s="102">
        <v>35</v>
      </c>
      <c r="F90" s="45" t="s">
        <v>201</v>
      </c>
      <c r="G90" s="102">
        <v>38</v>
      </c>
      <c r="H90" s="45" t="s">
        <v>127</v>
      </c>
      <c r="I90" s="102">
        <v>67</v>
      </c>
      <c r="J90" s="45" t="s">
        <v>503</v>
      </c>
      <c r="K90" s="113">
        <v>164</v>
      </c>
      <c r="L90" s="114" t="s">
        <v>219</v>
      </c>
      <c r="M90" s="4"/>
      <c r="N90" s="3"/>
    </row>
    <row r="91" spans="1:14" x14ac:dyDescent="0.2">
      <c r="A91" s="42" t="s">
        <v>343</v>
      </c>
      <c r="B91" s="112" t="s">
        <v>202</v>
      </c>
      <c r="C91" s="102">
        <v>25</v>
      </c>
      <c r="D91" s="45" t="s">
        <v>268</v>
      </c>
      <c r="E91" s="102">
        <v>50</v>
      </c>
      <c r="F91" s="45" t="s">
        <v>332</v>
      </c>
      <c r="G91" s="102">
        <v>22</v>
      </c>
      <c r="H91" s="45" t="s">
        <v>329</v>
      </c>
      <c r="I91" s="102">
        <v>34</v>
      </c>
      <c r="J91" s="45" t="s">
        <v>334</v>
      </c>
      <c r="K91" s="113">
        <v>131</v>
      </c>
      <c r="L91" s="114" t="s">
        <v>157</v>
      </c>
      <c r="M91" s="4"/>
      <c r="N91" s="3"/>
    </row>
    <row r="92" spans="1:14" x14ac:dyDescent="0.2">
      <c r="A92" s="42" t="s">
        <v>343</v>
      </c>
      <c r="B92" s="112" t="s">
        <v>208</v>
      </c>
      <c r="C92" s="102">
        <v>262</v>
      </c>
      <c r="D92" s="45" t="s">
        <v>365</v>
      </c>
      <c r="E92" s="102">
        <v>156</v>
      </c>
      <c r="F92" s="45" t="s">
        <v>416</v>
      </c>
      <c r="G92" s="102">
        <v>117</v>
      </c>
      <c r="H92" s="45" t="s">
        <v>479</v>
      </c>
      <c r="I92" s="102">
        <v>118</v>
      </c>
      <c r="J92" s="45" t="s">
        <v>496</v>
      </c>
      <c r="K92" s="113">
        <v>653</v>
      </c>
      <c r="L92" s="114" t="s">
        <v>648</v>
      </c>
      <c r="M92" s="4"/>
      <c r="N92" s="3"/>
    </row>
    <row r="93" spans="1:14" x14ac:dyDescent="0.2">
      <c r="A93" s="42" t="s">
        <v>343</v>
      </c>
      <c r="B93" s="112" t="s">
        <v>212</v>
      </c>
      <c r="C93" s="102">
        <v>104</v>
      </c>
      <c r="D93" s="45" t="s">
        <v>307</v>
      </c>
      <c r="E93" s="102">
        <v>83</v>
      </c>
      <c r="F93" s="45" t="s">
        <v>471</v>
      </c>
      <c r="G93" s="102">
        <v>70</v>
      </c>
      <c r="H93" s="45" t="s">
        <v>197</v>
      </c>
      <c r="I93" s="102">
        <v>74</v>
      </c>
      <c r="J93" s="45" t="s">
        <v>368</v>
      </c>
      <c r="K93" s="113">
        <v>331</v>
      </c>
      <c r="L93" s="114" t="s">
        <v>135</v>
      </c>
      <c r="M93" s="4"/>
      <c r="N93" s="3"/>
    </row>
    <row r="94" spans="1:14" x14ac:dyDescent="0.2">
      <c r="A94" s="42" t="s">
        <v>343</v>
      </c>
      <c r="B94" s="112" t="s">
        <v>216</v>
      </c>
      <c r="C94" s="102">
        <v>120</v>
      </c>
      <c r="D94" s="45" t="s">
        <v>505</v>
      </c>
      <c r="E94" s="102">
        <v>44</v>
      </c>
      <c r="F94" s="45" t="s">
        <v>303</v>
      </c>
      <c r="G94" s="102">
        <v>42</v>
      </c>
      <c r="H94" s="45" t="s">
        <v>227</v>
      </c>
      <c r="I94" s="102">
        <v>43</v>
      </c>
      <c r="J94" s="45" t="s">
        <v>388</v>
      </c>
      <c r="K94" s="113">
        <v>249</v>
      </c>
      <c r="L94" s="114" t="s">
        <v>38</v>
      </c>
      <c r="M94" s="4"/>
      <c r="N94" s="3"/>
    </row>
    <row r="95" spans="1:14" x14ac:dyDescent="0.2">
      <c r="A95" s="42" t="s">
        <v>343</v>
      </c>
      <c r="B95" s="112" t="s">
        <v>220</v>
      </c>
      <c r="C95" s="102">
        <v>33</v>
      </c>
      <c r="D95" s="45" t="s">
        <v>347</v>
      </c>
      <c r="E95" s="102">
        <v>45</v>
      </c>
      <c r="F95" s="45" t="s">
        <v>399</v>
      </c>
      <c r="G95" s="102">
        <v>51</v>
      </c>
      <c r="H95" s="45" t="s">
        <v>350</v>
      </c>
      <c r="I95" s="102">
        <v>41</v>
      </c>
      <c r="J95" s="45" t="s">
        <v>484</v>
      </c>
      <c r="K95" s="113">
        <v>170</v>
      </c>
      <c r="L95" s="114" t="s">
        <v>232</v>
      </c>
      <c r="M95" s="4"/>
      <c r="N95" s="3"/>
    </row>
    <row r="96" spans="1:14" x14ac:dyDescent="0.2">
      <c r="A96" s="42" t="s">
        <v>343</v>
      </c>
      <c r="B96" s="112" t="s">
        <v>224</v>
      </c>
      <c r="C96" s="102">
        <v>79</v>
      </c>
      <c r="D96" s="45" t="s">
        <v>310</v>
      </c>
      <c r="E96" s="102">
        <v>68</v>
      </c>
      <c r="F96" s="45" t="s">
        <v>438</v>
      </c>
      <c r="G96" s="102">
        <v>50</v>
      </c>
      <c r="H96" s="45" t="s">
        <v>155</v>
      </c>
      <c r="I96" s="102">
        <v>64</v>
      </c>
      <c r="J96" s="45" t="s">
        <v>204</v>
      </c>
      <c r="K96" s="113">
        <v>261</v>
      </c>
      <c r="L96" s="114" t="s">
        <v>359</v>
      </c>
      <c r="M96" s="4"/>
      <c r="N96" s="3"/>
    </row>
    <row r="97" spans="1:15" x14ac:dyDescent="0.2">
      <c r="A97" s="42" t="s">
        <v>343</v>
      </c>
      <c r="B97" s="112" t="s">
        <v>228</v>
      </c>
      <c r="C97" s="102">
        <v>12</v>
      </c>
      <c r="D97" s="45" t="s">
        <v>244</v>
      </c>
      <c r="E97" s="102">
        <v>29</v>
      </c>
      <c r="F97" s="45" t="s">
        <v>506</v>
      </c>
      <c r="G97" s="102">
        <v>22</v>
      </c>
      <c r="H97" s="45" t="s">
        <v>174</v>
      </c>
      <c r="I97" s="102">
        <v>36</v>
      </c>
      <c r="J97" s="45" t="s">
        <v>507</v>
      </c>
      <c r="K97" s="113">
        <v>99</v>
      </c>
      <c r="L97" s="114" t="s">
        <v>395</v>
      </c>
      <c r="M97" s="4"/>
      <c r="N97" s="3"/>
    </row>
    <row r="98" spans="1:15" x14ac:dyDescent="0.2">
      <c r="A98" s="42" t="s">
        <v>343</v>
      </c>
      <c r="B98" s="112" t="s">
        <v>233</v>
      </c>
      <c r="C98" s="102">
        <v>71</v>
      </c>
      <c r="D98" s="45" t="s">
        <v>380</v>
      </c>
      <c r="E98" s="102">
        <v>91</v>
      </c>
      <c r="F98" s="45" t="s">
        <v>426</v>
      </c>
      <c r="G98" s="102">
        <v>76</v>
      </c>
      <c r="H98" s="45" t="s">
        <v>351</v>
      </c>
      <c r="I98" s="102">
        <v>94</v>
      </c>
      <c r="J98" s="45" t="s">
        <v>333</v>
      </c>
      <c r="K98" s="113">
        <v>332</v>
      </c>
      <c r="L98" s="114" t="s">
        <v>135</v>
      </c>
      <c r="M98" s="4"/>
      <c r="N98" s="3"/>
    </row>
    <row r="99" spans="1:15" x14ac:dyDescent="0.2">
      <c r="A99" s="42" t="s">
        <v>343</v>
      </c>
      <c r="B99" s="112" t="s">
        <v>237</v>
      </c>
      <c r="C99" s="102">
        <v>35</v>
      </c>
      <c r="D99" s="45" t="s">
        <v>496</v>
      </c>
      <c r="E99" s="102">
        <v>96</v>
      </c>
      <c r="F99" s="45" t="s">
        <v>726</v>
      </c>
      <c r="G99" s="102">
        <v>31</v>
      </c>
      <c r="H99" s="45" t="s">
        <v>288</v>
      </c>
      <c r="I99" s="102">
        <v>31</v>
      </c>
      <c r="J99" s="45" t="s">
        <v>288</v>
      </c>
      <c r="K99" s="113">
        <v>193</v>
      </c>
      <c r="L99" s="114" t="s">
        <v>50</v>
      </c>
      <c r="M99" s="4"/>
      <c r="N99" s="3"/>
    </row>
    <row r="100" spans="1:15" x14ac:dyDescent="0.2">
      <c r="A100" s="42" t="s">
        <v>343</v>
      </c>
      <c r="B100" s="112" t="s">
        <v>242</v>
      </c>
      <c r="C100" s="102">
        <v>222</v>
      </c>
      <c r="D100" s="45" t="s">
        <v>510</v>
      </c>
      <c r="E100" s="102">
        <v>113</v>
      </c>
      <c r="F100" s="45" t="s">
        <v>268</v>
      </c>
      <c r="G100" s="102">
        <v>147</v>
      </c>
      <c r="H100" s="45" t="s">
        <v>171</v>
      </c>
      <c r="I100" s="102">
        <v>110</v>
      </c>
      <c r="J100" s="45" t="s">
        <v>173</v>
      </c>
      <c r="K100" s="113">
        <v>592</v>
      </c>
      <c r="L100" s="114" t="s">
        <v>418</v>
      </c>
      <c r="M100" s="4"/>
      <c r="N100" s="3"/>
    </row>
    <row r="101" spans="1:15" x14ac:dyDescent="0.2">
      <c r="A101" s="42" t="s">
        <v>343</v>
      </c>
      <c r="B101" s="112" t="s">
        <v>245</v>
      </c>
      <c r="C101" s="102">
        <v>82</v>
      </c>
      <c r="D101" s="45" t="s">
        <v>511</v>
      </c>
      <c r="E101" s="102">
        <v>73</v>
      </c>
      <c r="F101" s="45" t="s">
        <v>512</v>
      </c>
      <c r="G101" s="102">
        <v>32</v>
      </c>
      <c r="H101" s="45" t="s">
        <v>314</v>
      </c>
      <c r="I101" s="102">
        <v>37</v>
      </c>
      <c r="J101" s="45" t="s">
        <v>296</v>
      </c>
      <c r="K101" s="113">
        <v>224</v>
      </c>
      <c r="L101" s="114" t="s">
        <v>241</v>
      </c>
      <c r="M101" s="4"/>
      <c r="N101" s="3"/>
    </row>
    <row r="102" spans="1:15" x14ac:dyDescent="0.2">
      <c r="A102" s="42" t="s">
        <v>343</v>
      </c>
      <c r="B102" s="112" t="s">
        <v>250</v>
      </c>
      <c r="C102" s="102">
        <v>3</v>
      </c>
      <c r="D102" s="45" t="s">
        <v>458</v>
      </c>
      <c r="E102" s="102">
        <v>6</v>
      </c>
      <c r="F102" s="45" t="s">
        <v>231</v>
      </c>
      <c r="G102" s="102">
        <v>14</v>
      </c>
      <c r="H102" s="45" t="s">
        <v>513</v>
      </c>
      <c r="I102" s="102">
        <v>10</v>
      </c>
      <c r="J102" s="45" t="s">
        <v>310</v>
      </c>
      <c r="K102" s="113">
        <v>33</v>
      </c>
      <c r="L102" s="114" t="s">
        <v>398</v>
      </c>
      <c r="M102" s="4"/>
      <c r="N102" s="3"/>
    </row>
    <row r="103" spans="1:15" x14ac:dyDescent="0.2">
      <c r="A103" s="42" t="s">
        <v>343</v>
      </c>
      <c r="B103" s="112" t="s">
        <v>254</v>
      </c>
      <c r="C103" s="102">
        <v>4</v>
      </c>
      <c r="D103" s="45" t="s">
        <v>319</v>
      </c>
      <c r="E103" s="183"/>
      <c r="F103" s="184"/>
      <c r="G103" s="183"/>
      <c r="H103" s="184"/>
      <c r="I103" s="102">
        <v>6</v>
      </c>
      <c r="J103" s="45" t="s">
        <v>514</v>
      </c>
      <c r="K103" s="113">
        <v>15</v>
      </c>
      <c r="L103" s="114" t="s">
        <v>492</v>
      </c>
      <c r="M103" s="4"/>
      <c r="N103" s="3"/>
    </row>
    <row r="104" spans="1:15" ht="14.25" customHeight="1" x14ac:dyDescent="0.2">
      <c r="A104" s="144">
        <v>2019</v>
      </c>
      <c r="B104" s="112" t="s">
        <v>9</v>
      </c>
      <c r="C104" s="102">
        <f>SUBTOTAL(109,C72:C103)</f>
        <v>2642</v>
      </c>
      <c r="D104" s="45" t="str">
        <f>CONCATENATE("(",FIXED(_tbl4[[#This Row],[&lt;1]]/_tbl4[[#This Row],[Total]]*100,1),")")</f>
        <v>(30.6)</v>
      </c>
      <c r="E104" s="102">
        <f>SUBTOTAL(109,E72:E103)</f>
        <v>2108</v>
      </c>
      <c r="F104" s="45" t="str">
        <f>CONCATENATE("(",FIXED(_tbl4[[#This Row],[1-2]]/_tbl4[[#This Row],[Total]]*100,1),")")</f>
        <v>(24.4)</v>
      </c>
      <c r="G104" s="102">
        <f>SUBTOTAL(109,G72:G103)</f>
        <v>1864</v>
      </c>
      <c r="H104" s="45" t="str">
        <f>CONCATENATE("(",FIXED(_tbl4[[#This Row],[3-5]]/_tbl4[[#This Row],[Total]]*100,1),")")</f>
        <v>(21.6)</v>
      </c>
      <c r="I104" s="102">
        <f>SUBTOTAL(109,I72:I103)</f>
        <v>2020</v>
      </c>
      <c r="J104" s="45" t="str">
        <f>CONCATENATE("(",FIXED(_tbl4[[#This Row],[6-11]]/_tbl4[[#This Row],[Total]]*100,1),")")</f>
        <v>(23.4)</v>
      </c>
      <c r="K104" s="102">
        <f>SUBTOTAL(109,K72:K103)</f>
        <v>8639</v>
      </c>
      <c r="L104" s="45" t="str">
        <f>CONCATENATE("(",FIXED(_tbl4[[#This Row],[Total]]/$K$105*100,1),")")</f>
        <v>(33.0)</v>
      </c>
      <c r="M104" s="4"/>
      <c r="N104" s="106"/>
      <c r="O104" s="106"/>
    </row>
    <row r="105" spans="1:15" x14ac:dyDescent="0.2">
      <c r="A105" s="42" t="s">
        <v>402</v>
      </c>
      <c r="B105" s="112" t="s">
        <v>9</v>
      </c>
      <c r="C105" s="102">
        <f>SUBTOTAL(109,C72:C103,C39:C70,C6:C37)</f>
        <v>8070</v>
      </c>
      <c r="D105" s="45" t="str">
        <f>CONCATENATE("(",FIXED(_tbl4[[#This Row],[&lt;1]]/_tbl4[[#This Row],[Total]]*100,1),")")</f>
        <v>(30.8)</v>
      </c>
      <c r="E105" s="102">
        <f>SUBTOTAL(109,E72:E103,E39:E70,E6:E37)</f>
        <v>6201</v>
      </c>
      <c r="F105" s="45" t="str">
        <f>CONCATENATE("(",FIXED(_tbl4[[#This Row],[1-2]]/_tbl4[[#This Row],[Total]]*100,1),")")</f>
        <v>(23.7)</v>
      </c>
      <c r="G105" s="102">
        <f>SUBTOTAL(109,G72:G103,G39:G70,G6:G37)</f>
        <v>5579</v>
      </c>
      <c r="H105" s="45" t="str">
        <f>CONCATENATE("(",FIXED(_tbl4[[#This Row],[3-5]]/_tbl4[[#This Row],[Total]]*100,1),")")</f>
        <v>(21.3)</v>
      </c>
      <c r="I105" s="102">
        <f>SUBTOTAL(109,I72:I103,I39:I70,I6:I37)</f>
        <v>6299</v>
      </c>
      <c r="J105" s="45" t="str">
        <f>CONCATENATE("(",FIXED(_tbl4[[#This Row],[6-11]]/_tbl4[[#This Row],[Total]]*100,1),")")</f>
        <v>(24.1)</v>
      </c>
      <c r="K105" s="102">
        <f>SUBTOTAL(109,K72:K103,K39:K70,K6:K37)</f>
        <v>26174</v>
      </c>
      <c r="L105" s="45" t="s">
        <v>71</v>
      </c>
      <c r="M105" s="4"/>
      <c r="N105" s="106"/>
      <c r="O105" s="106"/>
    </row>
    <row r="106" spans="1:15" x14ac:dyDescent="0.2">
      <c r="M106" s="4"/>
      <c r="N106" s="3"/>
    </row>
    <row r="107" spans="1:15" x14ac:dyDescent="0.2">
      <c r="A107" s="5" t="s">
        <v>949</v>
      </c>
      <c r="B107" s="5"/>
      <c r="C107" s="5"/>
      <c r="D107" s="5"/>
      <c r="E107" s="5"/>
      <c r="F107" s="5"/>
      <c r="G107" s="5"/>
      <c r="H107" s="5"/>
      <c r="I107" s="5"/>
      <c r="J107" s="5"/>
      <c r="K107" s="5"/>
    </row>
    <row r="108" spans="1:15" ht="14.25" customHeight="1" x14ac:dyDescent="0.2">
      <c r="A108" s="225" t="s">
        <v>1132</v>
      </c>
      <c r="B108" s="225"/>
      <c r="C108" s="225"/>
      <c r="D108" s="225"/>
      <c r="E108" s="225"/>
      <c r="F108" s="225"/>
      <c r="G108" s="225"/>
      <c r="H108" s="225"/>
      <c r="I108" s="225"/>
      <c r="J108" s="225"/>
      <c r="K108" s="225"/>
    </row>
  </sheetData>
  <mergeCells count="5">
    <mergeCell ref="A108:K108"/>
    <mergeCell ref="A2:L2"/>
    <mergeCell ref="A3:L3"/>
    <mergeCell ref="A4:L4"/>
    <mergeCell ref="A1:L1"/>
  </mergeCells>
  <conditionalFormatting sqref="A6:L105">
    <cfRule type="expression" dxfId="1195" priority="6">
      <formula>IF($B6="Total",1,0)</formula>
    </cfRule>
  </conditionalFormatting>
  <conditionalFormatting sqref="A6:A104">
    <cfRule type="expression" dxfId="1194" priority="3">
      <formula>IF(OR($B5="Organisation",$B6="Total",$B5="Total"),0,1)</formula>
    </cfRule>
  </conditionalFormatting>
  <conditionalFormatting sqref="A105">
    <cfRule type="expression" dxfId="1193" priority="23">
      <formula>IF(OR(#REF!="Organisation",$B105="Total",#REF!="Total"),0,1)</formula>
    </cfRule>
  </conditionalFormatting>
  <conditionalFormatting sqref="A105">
    <cfRule type="expression" dxfId="1192" priority="35">
      <formula>IF(OR(#REF!="Organisation",$B105="Total",#REF!="Total"),0,1)</formula>
    </cfRule>
  </conditionalFormatting>
  <pageMargins left="0.23622047244094491" right="0.23622047244094491" top="0.74803149606299213" bottom="0.74803149606299213" header="0.31496062992125984" footer="0.31496062992125984"/>
  <pageSetup paperSize="9" scale="50"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109"/>
  <sheetViews>
    <sheetView showGridLines="0" showRowColHeaders="0" zoomScaleNormal="100" workbookViewId="0">
      <selection sqref="A1:I1"/>
    </sheetView>
  </sheetViews>
  <sheetFormatPr defaultColWidth="8.7109375" defaultRowHeight="12.75" x14ac:dyDescent="0.2"/>
  <cols>
    <col min="1" max="1" width="14.5703125" style="2" bestFit="1" customWidth="1"/>
    <col min="2" max="2" width="8.85546875" style="2" customWidth="1"/>
    <col min="3" max="3" width="10.7109375" style="2" customWidth="1"/>
    <col min="4" max="4" width="8.5703125" style="2" customWidth="1"/>
    <col min="5" max="5" width="12" style="2" bestFit="1" customWidth="1"/>
    <col min="6" max="6" width="8.5703125" style="2" customWidth="1"/>
    <col min="7" max="7" width="12" style="2" bestFit="1" customWidth="1"/>
    <col min="8" max="8" width="7.7109375" style="2" customWidth="1"/>
    <col min="9" max="9" width="11.140625" style="2" customWidth="1"/>
    <col min="10" max="10" width="11.140625" style="2" bestFit="1" customWidth="1"/>
    <col min="11" max="16384" width="8.7109375" style="2"/>
  </cols>
  <sheetData>
    <row r="1" spans="1:16" ht="42" customHeight="1" x14ac:dyDescent="0.2">
      <c r="A1" s="226" t="s">
        <v>1078</v>
      </c>
      <c r="B1" s="226"/>
      <c r="C1" s="226"/>
      <c r="D1" s="226"/>
      <c r="E1" s="226"/>
      <c r="F1" s="226"/>
      <c r="G1" s="226"/>
      <c r="H1" s="226"/>
      <c r="I1" s="226"/>
      <c r="J1" s="177"/>
      <c r="K1" s="177"/>
      <c r="L1" s="177"/>
      <c r="M1" s="177"/>
      <c r="N1" s="177"/>
      <c r="O1" s="177"/>
      <c r="P1" s="177"/>
    </row>
    <row r="2" spans="1:16" ht="33.75" customHeight="1" x14ac:dyDescent="0.2">
      <c r="A2" s="217" t="s">
        <v>977</v>
      </c>
      <c r="B2" s="217"/>
      <c r="C2" s="217"/>
      <c r="D2" s="217"/>
      <c r="E2" s="217"/>
      <c r="F2" s="217"/>
      <c r="G2" s="217"/>
      <c r="H2" s="217"/>
      <c r="I2" s="217"/>
      <c r="J2" s="129"/>
      <c r="K2" s="129"/>
      <c r="L2" s="129"/>
      <c r="M2" s="129"/>
      <c r="N2" s="129"/>
      <c r="O2" s="129"/>
      <c r="P2" s="129"/>
    </row>
    <row r="3" spans="1:16" ht="43.5" customHeight="1" x14ac:dyDescent="0.2">
      <c r="A3" s="217" t="s">
        <v>1077</v>
      </c>
      <c r="B3" s="217"/>
      <c r="C3" s="217"/>
      <c r="D3" s="217"/>
      <c r="E3" s="217"/>
      <c r="F3" s="217"/>
      <c r="G3" s="217"/>
      <c r="H3" s="217"/>
      <c r="I3" s="217"/>
      <c r="J3" s="129"/>
      <c r="K3" s="129"/>
      <c r="L3" s="129"/>
      <c r="M3" s="129"/>
      <c r="N3" s="129"/>
      <c r="O3" s="129"/>
      <c r="P3" s="129"/>
    </row>
    <row r="4" spans="1:16" ht="53.25" customHeight="1" x14ac:dyDescent="0.2">
      <c r="A4" s="217" t="s">
        <v>976</v>
      </c>
      <c r="B4" s="217"/>
      <c r="C4" s="217"/>
      <c r="D4" s="217"/>
      <c r="E4" s="217"/>
      <c r="F4" s="217"/>
      <c r="G4" s="217"/>
      <c r="H4" s="217"/>
      <c r="I4" s="217"/>
      <c r="J4" s="129"/>
      <c r="K4" s="129"/>
      <c r="L4" s="129"/>
      <c r="M4" s="129"/>
      <c r="N4" s="129"/>
      <c r="O4" s="129"/>
      <c r="P4" s="129"/>
    </row>
    <row r="5" spans="1:16" x14ac:dyDescent="0.2">
      <c r="A5" s="1" t="s">
        <v>99</v>
      </c>
      <c r="B5" s="1" t="s">
        <v>515</v>
      </c>
      <c r="C5" s="1" t="s">
        <v>516</v>
      </c>
      <c r="D5" s="1" t="s">
        <v>1120</v>
      </c>
      <c r="E5" s="1" t="s">
        <v>1121</v>
      </c>
      <c r="F5" s="1" t="s">
        <v>9</v>
      </c>
      <c r="G5" s="1" t="s">
        <v>10</v>
      </c>
      <c r="H5" s="1"/>
    </row>
    <row r="6" spans="1:16" x14ac:dyDescent="0.2">
      <c r="A6" s="112" t="s">
        <v>109</v>
      </c>
      <c r="B6" s="102">
        <v>22</v>
      </c>
      <c r="C6" s="45" t="s">
        <v>1068</v>
      </c>
      <c r="D6" s="102">
        <v>5</v>
      </c>
      <c r="E6" s="45" t="s">
        <v>146</v>
      </c>
      <c r="F6" s="113">
        <v>27</v>
      </c>
      <c r="G6" s="114" t="s">
        <v>207</v>
      </c>
      <c r="I6" s="201"/>
      <c r="J6" s="201"/>
      <c r="K6" s="178"/>
      <c r="L6" s="178"/>
      <c r="M6" s="178"/>
    </row>
    <row r="7" spans="1:16" x14ac:dyDescent="0.2">
      <c r="A7" s="112" t="s">
        <v>115</v>
      </c>
      <c r="B7" s="102">
        <v>10</v>
      </c>
      <c r="C7" s="45" t="s">
        <v>569</v>
      </c>
      <c r="D7" s="102">
        <v>3</v>
      </c>
      <c r="E7" s="45" t="s">
        <v>213</v>
      </c>
      <c r="F7" s="113">
        <v>13</v>
      </c>
      <c r="G7" s="114" t="s">
        <v>554</v>
      </c>
      <c r="I7" s="201"/>
      <c r="J7" s="201"/>
      <c r="K7" s="178"/>
      <c r="L7" s="178"/>
      <c r="M7" s="178"/>
    </row>
    <row r="8" spans="1:16" x14ac:dyDescent="0.2">
      <c r="A8" s="112" t="s">
        <v>120</v>
      </c>
      <c r="B8" s="102">
        <v>53</v>
      </c>
      <c r="C8" s="45" t="s">
        <v>592</v>
      </c>
      <c r="D8" s="102">
        <v>47</v>
      </c>
      <c r="E8" s="45" t="s">
        <v>286</v>
      </c>
      <c r="F8" s="113">
        <v>100</v>
      </c>
      <c r="G8" s="114" t="s">
        <v>530</v>
      </c>
      <c r="I8" s="201"/>
      <c r="J8" s="201"/>
      <c r="K8" s="178"/>
      <c r="L8" s="178"/>
      <c r="M8" s="178"/>
    </row>
    <row r="9" spans="1:16" ht="12.75" customHeight="1" x14ac:dyDescent="0.2">
      <c r="A9" s="112" t="s">
        <v>125</v>
      </c>
      <c r="B9" s="102">
        <v>44</v>
      </c>
      <c r="C9" s="45" t="s">
        <v>535</v>
      </c>
      <c r="D9" s="102">
        <v>22</v>
      </c>
      <c r="E9" s="45" t="s">
        <v>167</v>
      </c>
      <c r="F9" s="113">
        <v>66</v>
      </c>
      <c r="G9" s="114" t="s">
        <v>422</v>
      </c>
      <c r="I9" s="201"/>
      <c r="J9" s="201"/>
      <c r="K9" s="178"/>
      <c r="L9" s="178"/>
      <c r="M9" s="178"/>
    </row>
    <row r="10" spans="1:16" x14ac:dyDescent="0.2">
      <c r="A10" s="112" t="s">
        <v>131</v>
      </c>
      <c r="B10" s="102">
        <v>30</v>
      </c>
      <c r="C10" s="45" t="s">
        <v>836</v>
      </c>
      <c r="D10" s="102">
        <v>25</v>
      </c>
      <c r="E10" s="45" t="s">
        <v>888</v>
      </c>
      <c r="F10" s="113">
        <v>55</v>
      </c>
      <c r="G10" s="114" t="s">
        <v>97</v>
      </c>
      <c r="I10" s="201"/>
      <c r="J10" s="201"/>
      <c r="K10" s="178"/>
      <c r="L10" s="178"/>
      <c r="M10" s="178"/>
    </row>
    <row r="11" spans="1:16" x14ac:dyDescent="0.2">
      <c r="A11" s="112" t="s">
        <v>136</v>
      </c>
      <c r="B11" s="102">
        <v>42</v>
      </c>
      <c r="C11" s="45" t="s">
        <v>1069</v>
      </c>
      <c r="D11" s="102">
        <v>25</v>
      </c>
      <c r="E11" s="45" t="s">
        <v>121</v>
      </c>
      <c r="F11" s="113">
        <v>67</v>
      </c>
      <c r="G11" s="114" t="s">
        <v>30</v>
      </c>
      <c r="I11" s="201"/>
      <c r="J11" s="201"/>
      <c r="K11" s="178"/>
      <c r="L11" s="178"/>
      <c r="M11" s="178"/>
    </row>
    <row r="12" spans="1:16" x14ac:dyDescent="0.2">
      <c r="A12" s="112" t="s">
        <v>143</v>
      </c>
      <c r="B12" s="102">
        <v>37</v>
      </c>
      <c r="C12" s="45" t="s">
        <v>1070</v>
      </c>
      <c r="D12" s="102">
        <v>13</v>
      </c>
      <c r="E12" s="45" t="s">
        <v>334</v>
      </c>
      <c r="F12" s="113">
        <v>50</v>
      </c>
      <c r="G12" s="114" t="s">
        <v>359</v>
      </c>
      <c r="I12" s="201"/>
      <c r="J12" s="201"/>
      <c r="K12" s="178"/>
      <c r="L12" s="178"/>
      <c r="M12" s="178"/>
    </row>
    <row r="13" spans="1:16" x14ac:dyDescent="0.2">
      <c r="A13" s="112" t="s">
        <v>147</v>
      </c>
      <c r="B13" s="102">
        <v>9</v>
      </c>
      <c r="C13" s="45" t="s">
        <v>522</v>
      </c>
      <c r="D13" s="102">
        <v>0</v>
      </c>
      <c r="E13" s="45" t="s">
        <v>14</v>
      </c>
      <c r="F13" s="113">
        <v>9</v>
      </c>
      <c r="G13" s="114" t="s">
        <v>340</v>
      </c>
      <c r="I13" s="201"/>
      <c r="J13" s="201"/>
      <c r="K13" s="178"/>
      <c r="L13" s="178"/>
      <c r="M13" s="178"/>
    </row>
    <row r="14" spans="1:16" x14ac:dyDescent="0.2">
      <c r="A14" s="112" t="s">
        <v>152</v>
      </c>
      <c r="B14" s="102">
        <v>13</v>
      </c>
      <c r="C14" s="45" t="s">
        <v>1071</v>
      </c>
      <c r="D14" s="102">
        <v>12</v>
      </c>
      <c r="E14" s="45" t="s">
        <v>656</v>
      </c>
      <c r="F14" s="113">
        <v>25</v>
      </c>
      <c r="G14" s="114" t="s">
        <v>157</v>
      </c>
      <c r="I14" s="201"/>
      <c r="J14" s="201"/>
      <c r="K14" s="178"/>
      <c r="L14" s="178"/>
      <c r="M14" s="178"/>
    </row>
    <row r="15" spans="1:16" x14ac:dyDescent="0.2">
      <c r="A15" s="112" t="s">
        <v>158</v>
      </c>
      <c r="B15" s="102">
        <v>21</v>
      </c>
      <c r="C15" s="45" t="s">
        <v>518</v>
      </c>
      <c r="D15" s="102">
        <v>14</v>
      </c>
      <c r="E15" s="45" t="s">
        <v>514</v>
      </c>
      <c r="F15" s="113">
        <v>35</v>
      </c>
      <c r="G15" s="114" t="s">
        <v>385</v>
      </c>
      <c r="I15" s="201"/>
      <c r="J15" s="201"/>
      <c r="K15" s="178"/>
      <c r="L15" s="178"/>
      <c r="M15" s="178"/>
    </row>
    <row r="16" spans="1:16" x14ac:dyDescent="0.2">
      <c r="A16" s="112" t="s">
        <v>162</v>
      </c>
      <c r="B16" s="102">
        <v>21</v>
      </c>
      <c r="C16" s="45" t="s">
        <v>725</v>
      </c>
      <c r="D16" s="102">
        <v>23</v>
      </c>
      <c r="E16" s="45" t="s">
        <v>923</v>
      </c>
      <c r="F16" s="113">
        <v>44</v>
      </c>
      <c r="G16" s="114" t="s">
        <v>241</v>
      </c>
      <c r="I16" s="201"/>
      <c r="J16" s="201"/>
      <c r="K16" s="178"/>
      <c r="L16" s="178"/>
      <c r="M16" s="178"/>
    </row>
    <row r="17" spans="1:13" x14ac:dyDescent="0.2">
      <c r="A17" s="112" t="s">
        <v>166</v>
      </c>
      <c r="B17" s="102">
        <v>86</v>
      </c>
      <c r="C17" s="45" t="s">
        <v>571</v>
      </c>
      <c r="D17" s="102">
        <v>63</v>
      </c>
      <c r="E17" s="45" t="s">
        <v>938</v>
      </c>
      <c r="F17" s="113">
        <v>149</v>
      </c>
      <c r="G17" s="114" t="s">
        <v>322</v>
      </c>
      <c r="I17" s="201"/>
      <c r="J17" s="201"/>
      <c r="K17" s="178"/>
      <c r="L17" s="178"/>
      <c r="M17" s="178"/>
    </row>
    <row r="18" spans="1:13" x14ac:dyDescent="0.2">
      <c r="A18" s="112" t="s">
        <v>170</v>
      </c>
      <c r="B18" s="102">
        <v>60</v>
      </c>
      <c r="C18" s="45" t="s">
        <v>1072</v>
      </c>
      <c r="D18" s="102">
        <v>17</v>
      </c>
      <c r="E18" s="45" t="s">
        <v>345</v>
      </c>
      <c r="F18" s="113">
        <v>77</v>
      </c>
      <c r="G18" s="114" t="s">
        <v>193</v>
      </c>
      <c r="I18" s="201"/>
      <c r="J18" s="201"/>
      <c r="K18" s="178"/>
      <c r="L18" s="178"/>
      <c r="M18" s="178"/>
    </row>
    <row r="19" spans="1:13" x14ac:dyDescent="0.2">
      <c r="A19" s="112" t="s">
        <v>176</v>
      </c>
      <c r="B19" s="183"/>
      <c r="C19" s="184"/>
      <c r="D19" s="183"/>
      <c r="E19" s="184"/>
      <c r="F19" s="113">
        <v>20</v>
      </c>
      <c r="G19" s="114" t="s">
        <v>439</v>
      </c>
      <c r="I19" s="201"/>
      <c r="J19" s="201"/>
      <c r="K19" s="178"/>
      <c r="L19" s="178"/>
      <c r="M19" s="178"/>
    </row>
    <row r="20" spans="1:13" x14ac:dyDescent="0.2">
      <c r="A20" s="112" t="s">
        <v>180</v>
      </c>
      <c r="B20" s="102">
        <v>21</v>
      </c>
      <c r="C20" s="45" t="s">
        <v>199</v>
      </c>
      <c r="D20" s="102">
        <v>47</v>
      </c>
      <c r="E20" s="45" t="s">
        <v>1122</v>
      </c>
      <c r="F20" s="113">
        <v>68</v>
      </c>
      <c r="G20" s="114" t="s">
        <v>30</v>
      </c>
      <c r="I20" s="201"/>
      <c r="J20" s="201"/>
      <c r="K20" s="178"/>
      <c r="L20" s="178"/>
      <c r="M20" s="178"/>
    </row>
    <row r="21" spans="1:13" x14ac:dyDescent="0.2">
      <c r="A21" s="112" t="s">
        <v>185</v>
      </c>
      <c r="B21" s="102">
        <v>41</v>
      </c>
      <c r="C21" s="45" t="s">
        <v>636</v>
      </c>
      <c r="D21" s="102">
        <v>38</v>
      </c>
      <c r="E21" s="45" t="s">
        <v>645</v>
      </c>
      <c r="F21" s="113">
        <v>79</v>
      </c>
      <c r="G21" s="114" t="s">
        <v>300</v>
      </c>
      <c r="I21" s="201"/>
      <c r="J21" s="201"/>
      <c r="K21" s="178"/>
      <c r="L21" s="178"/>
      <c r="M21" s="178"/>
    </row>
    <row r="22" spans="1:13" x14ac:dyDescent="0.2">
      <c r="A22" s="112" t="s">
        <v>190</v>
      </c>
      <c r="B22" s="102">
        <v>45</v>
      </c>
      <c r="C22" s="45" t="s">
        <v>518</v>
      </c>
      <c r="D22" s="102">
        <v>30</v>
      </c>
      <c r="E22" s="45" t="s">
        <v>514</v>
      </c>
      <c r="F22" s="113">
        <v>75</v>
      </c>
      <c r="G22" s="114" t="s">
        <v>442</v>
      </c>
      <c r="I22" s="201"/>
      <c r="J22" s="201"/>
      <c r="K22" s="178"/>
      <c r="L22" s="178"/>
      <c r="M22" s="178"/>
    </row>
    <row r="23" spans="1:13" x14ac:dyDescent="0.2">
      <c r="A23" s="112" t="s">
        <v>194</v>
      </c>
      <c r="B23" s="102">
        <v>41</v>
      </c>
      <c r="C23" s="45" t="s">
        <v>642</v>
      </c>
      <c r="D23" s="102">
        <v>53</v>
      </c>
      <c r="E23" s="45" t="s">
        <v>181</v>
      </c>
      <c r="F23" s="113">
        <v>94</v>
      </c>
      <c r="G23" s="114" t="s">
        <v>270</v>
      </c>
      <c r="I23" s="201"/>
      <c r="J23" s="201"/>
      <c r="K23" s="178"/>
      <c r="L23" s="178"/>
      <c r="M23" s="178"/>
    </row>
    <row r="24" spans="1:13" x14ac:dyDescent="0.2">
      <c r="A24" s="112" t="s">
        <v>198</v>
      </c>
      <c r="B24" s="102">
        <v>69</v>
      </c>
      <c r="C24" s="45" t="s">
        <v>1073</v>
      </c>
      <c r="D24" s="102">
        <v>35</v>
      </c>
      <c r="E24" s="45" t="s">
        <v>195</v>
      </c>
      <c r="F24" s="113">
        <v>104</v>
      </c>
      <c r="G24" s="114" t="s">
        <v>22</v>
      </c>
      <c r="I24" s="201"/>
      <c r="J24" s="201"/>
      <c r="K24" s="178"/>
      <c r="L24" s="178"/>
      <c r="M24" s="178"/>
    </row>
    <row r="25" spans="1:13" x14ac:dyDescent="0.2">
      <c r="A25" s="112" t="s">
        <v>202</v>
      </c>
      <c r="B25" s="102">
        <v>11</v>
      </c>
      <c r="C25" s="45" t="s">
        <v>41</v>
      </c>
      <c r="D25" s="102">
        <v>14</v>
      </c>
      <c r="E25" s="45" t="s">
        <v>40</v>
      </c>
      <c r="F25" s="113">
        <v>25</v>
      </c>
      <c r="G25" s="114" t="s">
        <v>157</v>
      </c>
      <c r="I25" s="201"/>
      <c r="J25" s="201"/>
      <c r="K25" s="178"/>
      <c r="L25" s="178"/>
      <c r="M25" s="178"/>
    </row>
    <row r="26" spans="1:13" x14ac:dyDescent="0.2">
      <c r="A26" s="112" t="s">
        <v>208</v>
      </c>
      <c r="B26" s="102">
        <v>43</v>
      </c>
      <c r="C26" s="45" t="s">
        <v>1074</v>
      </c>
      <c r="D26" s="102">
        <v>23</v>
      </c>
      <c r="E26" s="45" t="s">
        <v>203</v>
      </c>
      <c r="F26" s="113">
        <v>66</v>
      </c>
      <c r="G26" s="114" t="s">
        <v>422</v>
      </c>
      <c r="I26" s="201"/>
      <c r="J26" s="201"/>
      <c r="K26" s="178"/>
      <c r="L26" s="178"/>
      <c r="M26" s="178"/>
    </row>
    <row r="27" spans="1:13" x14ac:dyDescent="0.2">
      <c r="A27" s="112" t="s">
        <v>212</v>
      </c>
      <c r="B27" s="102">
        <v>20</v>
      </c>
      <c r="C27" s="45" t="s">
        <v>849</v>
      </c>
      <c r="D27" s="102">
        <v>9</v>
      </c>
      <c r="E27" s="45" t="s">
        <v>489</v>
      </c>
      <c r="F27" s="113">
        <v>29</v>
      </c>
      <c r="G27" s="114" t="s">
        <v>457</v>
      </c>
      <c r="I27" s="201"/>
      <c r="J27" s="201"/>
      <c r="K27" s="178"/>
      <c r="L27" s="178"/>
      <c r="M27" s="178"/>
    </row>
    <row r="28" spans="1:13" x14ac:dyDescent="0.2">
      <c r="A28" s="112" t="s">
        <v>216</v>
      </c>
      <c r="B28" s="102">
        <v>19</v>
      </c>
      <c r="C28" s="45" t="s">
        <v>1075</v>
      </c>
      <c r="D28" s="102">
        <v>15</v>
      </c>
      <c r="E28" s="45" t="s">
        <v>475</v>
      </c>
      <c r="F28" s="113">
        <v>34</v>
      </c>
      <c r="G28" s="114" t="s">
        <v>232</v>
      </c>
      <c r="I28" s="201"/>
      <c r="J28" s="201"/>
      <c r="K28" s="178"/>
      <c r="L28" s="178"/>
      <c r="M28" s="178"/>
    </row>
    <row r="29" spans="1:13" x14ac:dyDescent="0.2">
      <c r="A29" s="112" t="s">
        <v>220</v>
      </c>
      <c r="B29" s="102">
        <v>10</v>
      </c>
      <c r="C29" s="45" t="s">
        <v>532</v>
      </c>
      <c r="D29" s="102">
        <v>6</v>
      </c>
      <c r="E29" s="45" t="s">
        <v>510</v>
      </c>
      <c r="F29" s="113">
        <v>16</v>
      </c>
      <c r="G29" s="114" t="s">
        <v>509</v>
      </c>
      <c r="I29" s="201"/>
      <c r="J29" s="201"/>
      <c r="K29" s="178"/>
      <c r="L29" s="178"/>
      <c r="M29" s="178"/>
    </row>
    <row r="30" spans="1:13" x14ac:dyDescent="0.2">
      <c r="A30" s="112" t="s">
        <v>224</v>
      </c>
      <c r="B30" s="102">
        <v>29</v>
      </c>
      <c r="C30" s="45" t="s">
        <v>572</v>
      </c>
      <c r="D30" s="102">
        <v>42</v>
      </c>
      <c r="E30" s="45" t="s">
        <v>936</v>
      </c>
      <c r="F30" s="113">
        <v>71</v>
      </c>
      <c r="G30" s="114" t="s">
        <v>327</v>
      </c>
      <c r="I30" s="201"/>
      <c r="J30" s="201"/>
      <c r="K30" s="178"/>
      <c r="L30" s="178"/>
      <c r="M30" s="178"/>
    </row>
    <row r="31" spans="1:13" x14ac:dyDescent="0.2">
      <c r="A31" s="112" t="s">
        <v>228</v>
      </c>
      <c r="B31" s="102">
        <v>16</v>
      </c>
      <c r="C31" s="45" t="s">
        <v>556</v>
      </c>
      <c r="D31" s="102">
        <v>6</v>
      </c>
      <c r="E31" s="45" t="s">
        <v>412</v>
      </c>
      <c r="F31" s="113">
        <v>22</v>
      </c>
      <c r="G31" s="114" t="s">
        <v>336</v>
      </c>
      <c r="I31" s="201"/>
      <c r="J31" s="201"/>
      <c r="K31" s="178"/>
      <c r="L31" s="178"/>
      <c r="M31" s="178"/>
    </row>
    <row r="32" spans="1:13" x14ac:dyDescent="0.2">
      <c r="A32" s="112" t="s">
        <v>233</v>
      </c>
      <c r="B32" s="102">
        <v>29</v>
      </c>
      <c r="C32" s="45" t="s">
        <v>728</v>
      </c>
      <c r="D32" s="102">
        <v>19</v>
      </c>
      <c r="E32" s="45" t="s">
        <v>589</v>
      </c>
      <c r="F32" s="113">
        <v>48</v>
      </c>
      <c r="G32" s="114" t="s">
        <v>42</v>
      </c>
      <c r="I32" s="201"/>
      <c r="J32" s="201"/>
      <c r="K32" s="178"/>
      <c r="L32" s="178"/>
      <c r="M32" s="178"/>
    </row>
    <row r="33" spans="1:13" x14ac:dyDescent="0.2">
      <c r="A33" s="112" t="s">
        <v>237</v>
      </c>
      <c r="B33" s="102">
        <v>8</v>
      </c>
      <c r="C33" s="45" t="s">
        <v>536</v>
      </c>
      <c r="D33" s="102">
        <v>7</v>
      </c>
      <c r="E33" s="45" t="s">
        <v>537</v>
      </c>
      <c r="F33" s="113">
        <v>15</v>
      </c>
      <c r="G33" s="114" t="s">
        <v>509</v>
      </c>
      <c r="I33" s="201"/>
      <c r="J33" s="201"/>
      <c r="K33" s="178"/>
      <c r="L33" s="178"/>
      <c r="M33" s="178"/>
    </row>
    <row r="34" spans="1:13" x14ac:dyDescent="0.2">
      <c r="A34" s="112" t="s">
        <v>242</v>
      </c>
      <c r="B34" s="102">
        <v>47</v>
      </c>
      <c r="C34" s="45" t="s">
        <v>1076</v>
      </c>
      <c r="D34" s="102">
        <v>19</v>
      </c>
      <c r="E34" s="45" t="s">
        <v>637</v>
      </c>
      <c r="F34" s="113">
        <v>66</v>
      </c>
      <c r="G34" s="114" t="s">
        <v>422</v>
      </c>
      <c r="I34" s="201"/>
      <c r="J34" s="201"/>
      <c r="K34" s="178"/>
      <c r="L34" s="178"/>
      <c r="M34" s="178"/>
    </row>
    <row r="35" spans="1:13" x14ac:dyDescent="0.2">
      <c r="A35" s="112" t="s">
        <v>245</v>
      </c>
      <c r="B35" s="102">
        <v>11</v>
      </c>
      <c r="C35" s="45" t="s">
        <v>851</v>
      </c>
      <c r="D35" s="102">
        <v>6</v>
      </c>
      <c r="E35" s="45" t="s">
        <v>373</v>
      </c>
      <c r="F35" s="113">
        <v>17</v>
      </c>
      <c r="G35" s="114" t="s">
        <v>391</v>
      </c>
      <c r="I35" s="201"/>
      <c r="J35" s="201"/>
      <c r="K35" s="178"/>
      <c r="L35" s="178"/>
      <c r="M35" s="178"/>
    </row>
    <row r="36" spans="1:13" x14ac:dyDescent="0.2">
      <c r="A36" s="112" t="s">
        <v>250</v>
      </c>
      <c r="B36" s="102">
        <v>46</v>
      </c>
      <c r="C36" s="45" t="s">
        <v>304</v>
      </c>
      <c r="D36" s="102">
        <v>45</v>
      </c>
      <c r="E36" s="45" t="s">
        <v>361</v>
      </c>
      <c r="F36" s="113">
        <v>91</v>
      </c>
      <c r="G36" s="114" t="s">
        <v>141</v>
      </c>
      <c r="I36" s="201"/>
      <c r="J36" s="201"/>
      <c r="K36" s="178"/>
      <c r="L36" s="178"/>
      <c r="M36" s="178"/>
    </row>
    <row r="37" spans="1:13" x14ac:dyDescent="0.2">
      <c r="A37" s="112" t="s">
        <v>254</v>
      </c>
      <c r="B37" s="102">
        <v>16</v>
      </c>
      <c r="C37" s="45" t="s">
        <v>68</v>
      </c>
      <c r="D37" s="102">
        <v>18</v>
      </c>
      <c r="E37" s="45" t="s">
        <v>67</v>
      </c>
      <c r="F37" s="113">
        <v>34</v>
      </c>
      <c r="G37" s="114" t="s">
        <v>232</v>
      </c>
      <c r="I37" s="201"/>
      <c r="J37" s="201"/>
      <c r="K37" s="178"/>
      <c r="L37" s="178"/>
      <c r="M37" s="178"/>
    </row>
    <row r="38" spans="1:13" x14ac:dyDescent="0.2">
      <c r="A38" s="1" t="s">
        <v>800</v>
      </c>
      <c r="B38" s="134">
        <f>SUBTOTAL(109,B6:B37)</f>
        <v>970</v>
      </c>
      <c r="C38" s="1" t="str">
        <f>CONCATENATE("(",FIXED(_tbl5[[#This Row],[16]]/_tbl5[[#This Row],[Total]]*100,1),")")</f>
        <v>(57.4)</v>
      </c>
      <c r="D38" s="134">
        <f>SUBTOTAL(109,D6:D37)</f>
        <v>701</v>
      </c>
      <c r="E38" s="1" t="str">
        <f>CONCATENATE("(",FIXED(_tbl5[[#This Row],[17-25]]/_tbl5[[#This Row],[Total]]*100,1),")")</f>
        <v>(41.5)</v>
      </c>
      <c r="F38" s="134">
        <v>1691</v>
      </c>
      <c r="G38" s="1" t="s">
        <v>71</v>
      </c>
    </row>
    <row r="40" spans="1:13" x14ac:dyDescent="0.2">
      <c r="A40" s="5" t="s">
        <v>949</v>
      </c>
      <c r="B40" s="5"/>
      <c r="C40" s="5"/>
      <c r="D40" s="5"/>
      <c r="E40" s="5"/>
      <c r="F40" s="5"/>
      <c r="G40" s="5"/>
      <c r="H40" s="5"/>
      <c r="I40" s="5"/>
      <c r="J40" s="5"/>
      <c r="K40" s="5"/>
    </row>
    <row r="41" spans="1:13" ht="12.75" customHeight="1" x14ac:dyDescent="0.2">
      <c r="A41" s="225" t="s">
        <v>1132</v>
      </c>
      <c r="B41" s="225"/>
      <c r="C41" s="225"/>
      <c r="D41" s="225"/>
      <c r="E41" s="225"/>
      <c r="F41" s="225"/>
      <c r="G41" s="225"/>
      <c r="H41" s="57"/>
      <c r="I41" s="57"/>
      <c r="J41" s="57"/>
      <c r="K41" s="57"/>
    </row>
    <row r="42" spans="1:13" ht="9" customHeight="1" x14ac:dyDescent="0.2">
      <c r="A42" s="219"/>
      <c r="B42" s="219"/>
      <c r="C42" s="219"/>
      <c r="D42" s="219"/>
      <c r="E42" s="219"/>
      <c r="F42" s="219"/>
      <c r="G42" s="219"/>
      <c r="H42" s="219"/>
    </row>
    <row r="108" ht="15" customHeight="1" x14ac:dyDescent="0.2"/>
    <row r="109" ht="36" customHeight="1" x14ac:dyDescent="0.2"/>
  </sheetData>
  <mergeCells count="6">
    <mergeCell ref="A1:I1"/>
    <mergeCell ref="A42:H42"/>
    <mergeCell ref="A2:I2"/>
    <mergeCell ref="A3:I3"/>
    <mergeCell ref="A4:I4"/>
    <mergeCell ref="A41:G41"/>
  </mergeCells>
  <conditionalFormatting sqref="A6:A37 A5:G5 A38:G38">
    <cfRule type="expression" dxfId="1177" priority="21">
      <formula>IF($A5="Grand Total",1,0)</formula>
    </cfRule>
  </conditionalFormatting>
  <conditionalFormatting sqref="J39 H27:H38 J42">
    <cfRule type="expression" dxfId="1176" priority="17">
      <formula>IF($B27="Total",1,0)</formula>
    </cfRule>
  </conditionalFormatting>
  <pageMargins left="0.25" right="0.25"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80"/>
  <sheetViews>
    <sheetView showGridLines="0" showRowColHeaders="0" zoomScaleNormal="100" workbookViewId="0">
      <selection sqref="A1:K1"/>
    </sheetView>
  </sheetViews>
  <sheetFormatPr defaultColWidth="8.7109375" defaultRowHeight="12.75" x14ac:dyDescent="0.2"/>
  <cols>
    <col min="1" max="1" width="7" style="2" customWidth="1"/>
    <col min="2" max="2" width="0.140625" style="2" customWidth="1"/>
    <col min="3" max="3" width="9.140625" style="2" customWidth="1"/>
    <col min="4" max="4" width="9.7109375" style="2" customWidth="1"/>
    <col min="5" max="5" width="8.85546875" style="2" customWidth="1"/>
    <col min="6" max="6" width="8.7109375" style="2" customWidth="1"/>
    <col min="7" max="7" width="9.7109375" style="2" customWidth="1"/>
    <col min="8" max="8" width="8.7109375" style="2" customWidth="1"/>
    <col min="9" max="9" width="10.85546875" style="2" customWidth="1"/>
    <col min="10" max="10" width="8.5703125" style="2" customWidth="1"/>
    <col min="11" max="11" width="12" style="2" customWidth="1"/>
    <col min="12" max="12" width="8.85546875" style="2" customWidth="1"/>
    <col min="13" max="13" width="11.140625" style="2" customWidth="1"/>
    <col min="14" max="16384" width="8.7109375" style="2"/>
  </cols>
  <sheetData>
    <row r="1" spans="1:20" ht="20.25" customHeight="1" x14ac:dyDescent="0.2">
      <c r="A1" s="216" t="s">
        <v>979</v>
      </c>
      <c r="B1" s="218"/>
      <c r="C1" s="218"/>
      <c r="D1" s="218"/>
      <c r="E1" s="218"/>
      <c r="F1" s="218"/>
      <c r="G1" s="218"/>
      <c r="H1" s="218"/>
      <c r="I1" s="218"/>
      <c r="J1" s="218"/>
      <c r="K1" s="218"/>
      <c r="L1" s="9"/>
      <c r="M1" s="9"/>
      <c r="N1" s="9"/>
      <c r="O1" s="9"/>
      <c r="P1" s="9"/>
      <c r="Q1" s="9"/>
      <c r="R1" s="9"/>
      <c r="S1" s="9"/>
      <c r="T1" s="9"/>
    </row>
    <row r="2" spans="1:20" ht="30.75" customHeight="1" x14ac:dyDescent="0.2">
      <c r="A2" s="217" t="s">
        <v>978</v>
      </c>
      <c r="B2" s="217"/>
      <c r="C2" s="217"/>
      <c r="D2" s="217"/>
      <c r="E2" s="217"/>
      <c r="F2" s="217"/>
      <c r="G2" s="217"/>
      <c r="H2" s="217"/>
      <c r="I2" s="217"/>
      <c r="J2" s="217"/>
      <c r="K2" s="217"/>
      <c r="L2" s="217"/>
      <c r="M2" s="217"/>
      <c r="N2" s="99"/>
      <c r="O2" s="99"/>
      <c r="P2" s="99"/>
      <c r="Q2" s="99"/>
      <c r="R2" s="99"/>
      <c r="S2" s="99"/>
      <c r="T2" s="99"/>
    </row>
    <row r="3" spans="1:20" ht="36.75" customHeight="1" x14ac:dyDescent="0.2">
      <c r="A3" s="217" t="s">
        <v>1045</v>
      </c>
      <c r="B3" s="217"/>
      <c r="C3" s="217"/>
      <c r="D3" s="217"/>
      <c r="E3" s="217"/>
      <c r="F3" s="217"/>
      <c r="G3" s="217"/>
      <c r="H3" s="217"/>
      <c r="I3" s="217"/>
      <c r="J3" s="217"/>
      <c r="K3" s="217"/>
      <c r="L3" s="217"/>
      <c r="M3" s="217"/>
      <c r="N3" s="99"/>
      <c r="O3" s="99"/>
      <c r="P3" s="99"/>
      <c r="Q3" s="99"/>
      <c r="R3" s="99"/>
      <c r="S3" s="99"/>
      <c r="T3" s="99"/>
    </row>
    <row r="4" spans="1:20" ht="43.5" customHeight="1" x14ac:dyDescent="0.2">
      <c r="A4" s="217" t="s">
        <v>1046</v>
      </c>
      <c r="B4" s="217"/>
      <c r="C4" s="217"/>
      <c r="D4" s="217"/>
      <c r="E4" s="217"/>
      <c r="F4" s="217"/>
      <c r="G4" s="217"/>
      <c r="H4" s="217"/>
      <c r="I4" s="217"/>
      <c r="J4" s="217"/>
      <c r="K4" s="217"/>
      <c r="L4" s="217"/>
      <c r="M4" s="217"/>
      <c r="N4" s="99"/>
      <c r="O4" s="99"/>
      <c r="P4" s="99"/>
      <c r="Q4" s="99"/>
      <c r="R4" s="99"/>
      <c r="S4" s="99"/>
      <c r="T4" s="99"/>
    </row>
    <row r="5" spans="1:20" x14ac:dyDescent="0.2">
      <c r="A5" s="1" t="s">
        <v>98</v>
      </c>
      <c r="B5" s="1" t="s">
        <v>986</v>
      </c>
      <c r="C5" s="1" t="s">
        <v>573</v>
      </c>
      <c r="D5" s="68" t="s">
        <v>100</v>
      </c>
      <c r="E5" s="69" t="s">
        <v>101</v>
      </c>
      <c r="F5" s="68" t="s">
        <v>102</v>
      </c>
      <c r="G5" s="69" t="s">
        <v>103</v>
      </c>
      <c r="H5" s="1" t="s">
        <v>104</v>
      </c>
      <c r="I5" s="1" t="s">
        <v>105</v>
      </c>
      <c r="J5" s="1" t="s">
        <v>106</v>
      </c>
      <c r="K5" s="1" t="s">
        <v>107</v>
      </c>
      <c r="L5" s="1" t="s">
        <v>9</v>
      </c>
      <c r="M5" s="1" t="s">
        <v>10</v>
      </c>
    </row>
    <row r="6" spans="1:20" x14ac:dyDescent="0.2">
      <c r="A6" s="42" t="s">
        <v>108</v>
      </c>
      <c r="B6" s="42">
        <v>2017</v>
      </c>
      <c r="C6" s="116" t="s">
        <v>16</v>
      </c>
      <c r="D6" s="102">
        <v>755</v>
      </c>
      <c r="E6" s="45" t="s">
        <v>524</v>
      </c>
      <c r="F6" s="102">
        <v>435</v>
      </c>
      <c r="G6" s="45" t="s">
        <v>283</v>
      </c>
      <c r="H6" s="102">
        <v>262</v>
      </c>
      <c r="I6" s="45" t="s">
        <v>574</v>
      </c>
      <c r="J6" s="102">
        <v>248</v>
      </c>
      <c r="K6" s="45" t="s">
        <v>401</v>
      </c>
      <c r="L6" s="115">
        <v>1700</v>
      </c>
      <c r="M6" s="109" t="s">
        <v>575</v>
      </c>
    </row>
    <row r="7" spans="1:20" x14ac:dyDescent="0.2">
      <c r="A7" s="42" t="s">
        <v>108</v>
      </c>
      <c r="B7" s="42"/>
      <c r="C7" s="116" t="s">
        <v>20</v>
      </c>
      <c r="D7" s="102">
        <v>696</v>
      </c>
      <c r="E7" s="45" t="s">
        <v>258</v>
      </c>
      <c r="F7" s="102">
        <v>400</v>
      </c>
      <c r="G7" s="45" t="s">
        <v>283</v>
      </c>
      <c r="H7" s="102">
        <v>240</v>
      </c>
      <c r="I7" s="45" t="s">
        <v>574</v>
      </c>
      <c r="J7" s="102">
        <v>224</v>
      </c>
      <c r="K7" s="45" t="s">
        <v>249</v>
      </c>
      <c r="L7" s="115">
        <v>1560</v>
      </c>
      <c r="M7" s="109" t="s">
        <v>80</v>
      </c>
    </row>
    <row r="8" spans="1:20" x14ac:dyDescent="0.2">
      <c r="A8" s="42" t="s">
        <v>108</v>
      </c>
      <c r="B8" s="42"/>
      <c r="C8" s="116" t="s">
        <v>23</v>
      </c>
      <c r="D8" s="102">
        <v>763</v>
      </c>
      <c r="E8" s="45" t="s">
        <v>33</v>
      </c>
      <c r="F8" s="102">
        <v>463</v>
      </c>
      <c r="G8" s="45" t="s">
        <v>281</v>
      </c>
      <c r="H8" s="102">
        <v>259</v>
      </c>
      <c r="I8" s="45" t="s">
        <v>169</v>
      </c>
      <c r="J8" s="102">
        <v>275</v>
      </c>
      <c r="K8" s="45" t="s">
        <v>196</v>
      </c>
      <c r="L8" s="115">
        <v>1760</v>
      </c>
      <c r="M8" s="109" t="s">
        <v>183</v>
      </c>
    </row>
    <row r="9" spans="1:20" x14ac:dyDescent="0.2">
      <c r="A9" s="42" t="s">
        <v>108</v>
      </c>
      <c r="B9" s="42"/>
      <c r="C9" s="116" t="s">
        <v>27</v>
      </c>
      <c r="D9" s="102">
        <v>661</v>
      </c>
      <c r="E9" s="45" t="s">
        <v>45</v>
      </c>
      <c r="F9" s="102">
        <v>410</v>
      </c>
      <c r="G9" s="45" t="s">
        <v>438</v>
      </c>
      <c r="H9" s="102">
        <v>236</v>
      </c>
      <c r="I9" s="45" t="s">
        <v>161</v>
      </c>
      <c r="J9" s="102">
        <v>264</v>
      </c>
      <c r="K9" s="45" t="s">
        <v>329</v>
      </c>
      <c r="L9" s="115">
        <v>1571</v>
      </c>
      <c r="M9" s="109" t="s">
        <v>80</v>
      </c>
    </row>
    <row r="10" spans="1:20" x14ac:dyDescent="0.2">
      <c r="A10" s="42" t="s">
        <v>108</v>
      </c>
      <c r="B10" s="42"/>
      <c r="C10" s="116" t="s">
        <v>31</v>
      </c>
      <c r="D10" s="102">
        <v>718</v>
      </c>
      <c r="E10" s="45" t="s">
        <v>45</v>
      </c>
      <c r="F10" s="102">
        <v>444</v>
      </c>
      <c r="G10" s="45" t="s">
        <v>334</v>
      </c>
      <c r="H10" s="102">
        <v>284</v>
      </c>
      <c r="I10" s="45" t="s">
        <v>123</v>
      </c>
      <c r="J10" s="102">
        <v>260</v>
      </c>
      <c r="K10" s="45" t="s">
        <v>424</v>
      </c>
      <c r="L10" s="115">
        <v>1706</v>
      </c>
      <c r="M10" s="109" t="s">
        <v>575</v>
      </c>
    </row>
    <row r="11" spans="1:20" x14ac:dyDescent="0.2">
      <c r="A11" s="42" t="s">
        <v>108</v>
      </c>
      <c r="B11" s="42"/>
      <c r="C11" s="116" t="s">
        <v>35</v>
      </c>
      <c r="D11" s="102">
        <v>667</v>
      </c>
      <c r="E11" s="45" t="s">
        <v>13</v>
      </c>
      <c r="F11" s="102">
        <v>405</v>
      </c>
      <c r="G11" s="45" t="s">
        <v>377</v>
      </c>
      <c r="H11" s="102">
        <v>276</v>
      </c>
      <c r="I11" s="45" t="s">
        <v>112</v>
      </c>
      <c r="J11" s="102">
        <v>262</v>
      </c>
      <c r="K11" s="45" t="s">
        <v>400</v>
      </c>
      <c r="L11" s="115">
        <v>1610</v>
      </c>
      <c r="M11" s="109" t="s">
        <v>578</v>
      </c>
    </row>
    <row r="12" spans="1:20" x14ac:dyDescent="0.2">
      <c r="A12" s="42" t="s">
        <v>108</v>
      </c>
      <c r="B12" s="42"/>
      <c r="C12" s="116" t="s">
        <v>39</v>
      </c>
      <c r="D12" s="102">
        <v>686</v>
      </c>
      <c r="E12" s="45" t="s">
        <v>86</v>
      </c>
      <c r="F12" s="102">
        <v>423</v>
      </c>
      <c r="G12" s="45" t="s">
        <v>234</v>
      </c>
      <c r="H12" s="102">
        <v>275</v>
      </c>
      <c r="I12" s="45" t="s">
        <v>466</v>
      </c>
      <c r="J12" s="102">
        <v>263</v>
      </c>
      <c r="K12" s="45" t="s">
        <v>588</v>
      </c>
      <c r="L12" s="115">
        <v>1647</v>
      </c>
      <c r="M12" s="109" t="s">
        <v>285</v>
      </c>
    </row>
    <row r="13" spans="1:20" x14ac:dyDescent="0.2">
      <c r="A13" s="42" t="s">
        <v>108</v>
      </c>
      <c r="B13" s="42"/>
      <c r="C13" s="116" t="s">
        <v>43</v>
      </c>
      <c r="D13" s="102">
        <v>647</v>
      </c>
      <c r="E13" s="45" t="s">
        <v>938</v>
      </c>
      <c r="F13" s="102">
        <v>374</v>
      </c>
      <c r="G13" s="45" t="s">
        <v>204</v>
      </c>
      <c r="H13" s="102">
        <v>261</v>
      </c>
      <c r="I13" s="45" t="s">
        <v>112</v>
      </c>
      <c r="J13" s="102">
        <v>246</v>
      </c>
      <c r="K13" s="45" t="s">
        <v>288</v>
      </c>
      <c r="L13" s="115">
        <v>1528</v>
      </c>
      <c r="M13" s="109" t="s">
        <v>504</v>
      </c>
    </row>
    <row r="14" spans="1:20" x14ac:dyDescent="0.2">
      <c r="A14" s="42" t="s">
        <v>108</v>
      </c>
      <c r="B14" s="42"/>
      <c r="C14" s="116" t="s">
        <v>47</v>
      </c>
      <c r="D14" s="102">
        <v>662</v>
      </c>
      <c r="E14" s="45" t="s">
        <v>94</v>
      </c>
      <c r="F14" s="102">
        <v>393</v>
      </c>
      <c r="G14" s="45" t="s">
        <v>377</v>
      </c>
      <c r="H14" s="102">
        <v>270</v>
      </c>
      <c r="I14" s="45" t="s">
        <v>388</v>
      </c>
      <c r="J14" s="102">
        <v>234</v>
      </c>
      <c r="K14" s="45" t="s">
        <v>161</v>
      </c>
      <c r="L14" s="115">
        <v>1559</v>
      </c>
      <c r="M14" s="109" t="s">
        <v>441</v>
      </c>
    </row>
    <row r="15" spans="1:20" x14ac:dyDescent="0.2">
      <c r="A15" s="42" t="s">
        <v>108</v>
      </c>
      <c r="B15" s="42"/>
      <c r="C15" s="116" t="s">
        <v>51</v>
      </c>
      <c r="D15" s="102">
        <v>691</v>
      </c>
      <c r="E15" s="45" t="s">
        <v>13</v>
      </c>
      <c r="F15" s="102">
        <v>478</v>
      </c>
      <c r="G15" s="45" t="s">
        <v>451</v>
      </c>
      <c r="H15" s="102">
        <v>292</v>
      </c>
      <c r="I15" s="45" t="s">
        <v>430</v>
      </c>
      <c r="J15" s="102">
        <v>210</v>
      </c>
      <c r="K15" s="45" t="s">
        <v>128</v>
      </c>
      <c r="L15" s="115">
        <v>1671</v>
      </c>
      <c r="M15" s="109" t="s">
        <v>134</v>
      </c>
    </row>
    <row r="16" spans="1:20" x14ac:dyDescent="0.2">
      <c r="A16" s="42" t="s">
        <v>108</v>
      </c>
      <c r="B16" s="42"/>
      <c r="C16" s="116" t="s">
        <v>52</v>
      </c>
      <c r="D16" s="102">
        <v>908</v>
      </c>
      <c r="E16" s="45" t="s">
        <v>221</v>
      </c>
      <c r="F16" s="102">
        <v>445</v>
      </c>
      <c r="G16" s="45" t="s">
        <v>488</v>
      </c>
      <c r="H16" s="102">
        <v>244</v>
      </c>
      <c r="I16" s="45" t="s">
        <v>282</v>
      </c>
      <c r="J16" s="102">
        <v>215</v>
      </c>
      <c r="K16" s="45" t="s">
        <v>297</v>
      </c>
      <c r="L16" s="115">
        <v>1812</v>
      </c>
      <c r="M16" s="109" t="s">
        <v>458</v>
      </c>
    </row>
    <row r="17" spans="1:13" x14ac:dyDescent="0.2">
      <c r="A17" s="42" t="s">
        <v>108</v>
      </c>
      <c r="B17" s="42"/>
      <c r="C17" s="116" t="s">
        <v>56</v>
      </c>
      <c r="D17" s="102">
        <v>952</v>
      </c>
      <c r="E17" s="45" t="s">
        <v>721</v>
      </c>
      <c r="F17" s="102">
        <v>396</v>
      </c>
      <c r="G17" s="45" t="s">
        <v>269</v>
      </c>
      <c r="H17" s="102">
        <v>214</v>
      </c>
      <c r="I17" s="45" t="s">
        <v>508</v>
      </c>
      <c r="J17" s="102">
        <v>183</v>
      </c>
      <c r="K17" s="45" t="s">
        <v>299</v>
      </c>
      <c r="L17" s="115">
        <v>1745</v>
      </c>
      <c r="M17" s="109" t="s">
        <v>322</v>
      </c>
    </row>
    <row r="18" spans="1:13" x14ac:dyDescent="0.2">
      <c r="A18" s="42" t="s">
        <v>108</v>
      </c>
      <c r="B18" s="42"/>
      <c r="C18" s="116" t="s">
        <v>9</v>
      </c>
      <c r="D18" s="102">
        <f>SUBTOTAL(109,D6:D17)</f>
        <v>8806</v>
      </c>
      <c r="E18" s="45" t="str">
        <f>CONCATENATE("(",FIXED(_tbl6[[#This Row],[&lt;1]]/_tbl6[[#This Row],[Total]]*100,1),")")</f>
        <v>(44.3)</v>
      </c>
      <c r="F18" s="102">
        <f>SUBTOTAL(109,F6:F17)</f>
        <v>5066</v>
      </c>
      <c r="G18" s="45" t="str">
        <f>CONCATENATE("(",FIXED(_tbl6[[#This Row],[1-4]]/_tbl6[[#This Row],[Total]]*100,1),")")</f>
        <v>(25.5)</v>
      </c>
      <c r="H18" s="102">
        <f>SUBTOTAL(109,H6:H17)</f>
        <v>3113</v>
      </c>
      <c r="I18" s="97" t="str">
        <f>CONCATENATE("(",FIXED(_tbl6[[#This Row],[5-10]]/_tbl6[[#This Row],[Total]]*100,1),")")</f>
        <v>(15.7)</v>
      </c>
      <c r="J18" s="102">
        <f>SUBTOTAL(109,J6:J17)</f>
        <v>2884</v>
      </c>
      <c r="K18" s="97" t="str">
        <f>CONCATENATE("(",FIXED(_tbl6[[#This Row],[11-15]]/_tbl6[[#This Row],[Total]]*100,1),")")</f>
        <v>(14.5)</v>
      </c>
      <c r="L18" s="102">
        <f>SUBTOTAL(109,L6:L17)</f>
        <v>19869</v>
      </c>
      <c r="M18" s="97" t="str">
        <f>CONCATENATE("(",FIXED(_tbl6[[#This Row],[Total]]/$L$45*100,1),")")</f>
        <v>(32.9)</v>
      </c>
    </row>
    <row r="19" spans="1:13" x14ac:dyDescent="0.2">
      <c r="A19" s="42" t="s">
        <v>260</v>
      </c>
      <c r="B19" s="42">
        <v>2018</v>
      </c>
      <c r="C19" s="116" t="s">
        <v>16</v>
      </c>
      <c r="D19" s="102">
        <v>850</v>
      </c>
      <c r="E19" s="45" t="s">
        <v>582</v>
      </c>
      <c r="F19" s="102">
        <v>464</v>
      </c>
      <c r="G19" s="45" t="s">
        <v>171</v>
      </c>
      <c r="H19" s="102">
        <v>300</v>
      </c>
      <c r="I19" s="45" t="s">
        <v>588</v>
      </c>
      <c r="J19" s="102">
        <v>257</v>
      </c>
      <c r="K19" s="45" t="s">
        <v>583</v>
      </c>
      <c r="L19" s="115">
        <v>1871</v>
      </c>
      <c r="M19" s="109" t="s">
        <v>133</v>
      </c>
    </row>
    <row r="20" spans="1:13" x14ac:dyDescent="0.2">
      <c r="A20" s="42" t="s">
        <v>260</v>
      </c>
      <c r="B20" s="42"/>
      <c r="C20" s="116" t="s">
        <v>20</v>
      </c>
      <c r="D20" s="102">
        <v>683</v>
      </c>
      <c r="E20" s="45" t="s">
        <v>710</v>
      </c>
      <c r="F20" s="102">
        <v>398</v>
      </c>
      <c r="G20" s="45" t="s">
        <v>339</v>
      </c>
      <c r="H20" s="102">
        <v>233</v>
      </c>
      <c r="I20" s="45" t="s">
        <v>410</v>
      </c>
      <c r="J20" s="102">
        <v>230</v>
      </c>
      <c r="K20" s="45" t="s">
        <v>576</v>
      </c>
      <c r="L20" s="115">
        <v>1544</v>
      </c>
      <c r="M20" s="109" t="s">
        <v>504</v>
      </c>
    </row>
    <row r="21" spans="1:13" x14ac:dyDescent="0.2">
      <c r="A21" s="42" t="s">
        <v>260</v>
      </c>
      <c r="B21" s="42"/>
      <c r="C21" s="116" t="s">
        <v>23</v>
      </c>
      <c r="D21" s="102">
        <v>726</v>
      </c>
      <c r="E21" s="45" t="s">
        <v>256</v>
      </c>
      <c r="F21" s="102">
        <v>470</v>
      </c>
      <c r="G21" s="45" t="s">
        <v>319</v>
      </c>
      <c r="H21" s="102">
        <v>305</v>
      </c>
      <c r="I21" s="45" t="s">
        <v>388</v>
      </c>
      <c r="J21" s="102">
        <v>262</v>
      </c>
      <c r="K21" s="45" t="s">
        <v>576</v>
      </c>
      <c r="L21" s="115">
        <v>1763</v>
      </c>
      <c r="M21" s="109" t="s">
        <v>585</v>
      </c>
    </row>
    <row r="22" spans="1:13" x14ac:dyDescent="0.2">
      <c r="A22" s="42" t="s">
        <v>260</v>
      </c>
      <c r="B22" s="42"/>
      <c r="C22" s="116" t="s">
        <v>27</v>
      </c>
      <c r="D22" s="102">
        <v>634</v>
      </c>
      <c r="E22" s="45" t="s">
        <v>595</v>
      </c>
      <c r="F22" s="102">
        <v>472</v>
      </c>
      <c r="G22" s="45" t="s">
        <v>338</v>
      </c>
      <c r="H22" s="102">
        <v>275</v>
      </c>
      <c r="I22" s="45" t="s">
        <v>227</v>
      </c>
      <c r="J22" s="102">
        <v>245</v>
      </c>
      <c r="K22" s="45" t="s">
        <v>410</v>
      </c>
      <c r="L22" s="115">
        <v>1626</v>
      </c>
      <c r="M22" s="109" t="s">
        <v>578</v>
      </c>
    </row>
    <row r="23" spans="1:13" x14ac:dyDescent="0.2">
      <c r="A23" s="42" t="s">
        <v>260</v>
      </c>
      <c r="B23" s="42"/>
      <c r="C23" s="116" t="s">
        <v>31</v>
      </c>
      <c r="D23" s="102">
        <v>722</v>
      </c>
      <c r="E23" s="45" t="s">
        <v>49</v>
      </c>
      <c r="F23" s="102">
        <v>456</v>
      </c>
      <c r="G23" s="45" t="s">
        <v>275</v>
      </c>
      <c r="H23" s="102">
        <v>269</v>
      </c>
      <c r="I23" s="45" t="s">
        <v>474</v>
      </c>
      <c r="J23" s="102">
        <v>241</v>
      </c>
      <c r="K23" s="45" t="s">
        <v>314</v>
      </c>
      <c r="L23" s="115">
        <v>1688</v>
      </c>
      <c r="M23" s="109" t="s">
        <v>134</v>
      </c>
    </row>
    <row r="24" spans="1:13" x14ac:dyDescent="0.2">
      <c r="A24" s="42" t="s">
        <v>260</v>
      </c>
      <c r="B24" s="42"/>
      <c r="C24" s="116" t="s">
        <v>35</v>
      </c>
      <c r="D24" s="102">
        <v>656</v>
      </c>
      <c r="E24" s="45" t="s">
        <v>938</v>
      </c>
      <c r="F24" s="102">
        <v>394</v>
      </c>
      <c r="G24" s="45" t="s">
        <v>247</v>
      </c>
      <c r="H24" s="102">
        <v>261</v>
      </c>
      <c r="I24" s="45" t="s">
        <v>329</v>
      </c>
      <c r="J24" s="102">
        <v>240</v>
      </c>
      <c r="K24" s="45" t="s">
        <v>305</v>
      </c>
      <c r="L24" s="115">
        <v>1551</v>
      </c>
      <c r="M24" s="109" t="s">
        <v>504</v>
      </c>
    </row>
    <row r="25" spans="1:13" x14ac:dyDescent="0.2">
      <c r="A25" s="42" t="s">
        <v>260</v>
      </c>
      <c r="B25" s="42"/>
      <c r="C25" s="116" t="s">
        <v>39</v>
      </c>
      <c r="D25" s="102">
        <v>638</v>
      </c>
      <c r="E25" s="45" t="s">
        <v>78</v>
      </c>
      <c r="F25" s="102">
        <v>427</v>
      </c>
      <c r="G25" s="45" t="s">
        <v>275</v>
      </c>
      <c r="H25" s="102">
        <v>253</v>
      </c>
      <c r="I25" s="45" t="s">
        <v>588</v>
      </c>
      <c r="J25" s="102">
        <v>261</v>
      </c>
      <c r="K25" s="45" t="s">
        <v>296</v>
      </c>
      <c r="L25" s="115">
        <v>1579</v>
      </c>
      <c r="M25" s="109" t="s">
        <v>441</v>
      </c>
    </row>
    <row r="26" spans="1:13" x14ac:dyDescent="0.2">
      <c r="A26" s="42" t="s">
        <v>260</v>
      </c>
      <c r="B26" s="42"/>
      <c r="C26" s="116" t="s">
        <v>43</v>
      </c>
      <c r="D26" s="102">
        <v>632</v>
      </c>
      <c r="E26" s="45" t="s">
        <v>587</v>
      </c>
      <c r="F26" s="102">
        <v>410</v>
      </c>
      <c r="G26" s="45" t="s">
        <v>281</v>
      </c>
      <c r="H26" s="102">
        <v>229</v>
      </c>
      <c r="I26" s="45" t="s">
        <v>169</v>
      </c>
      <c r="J26" s="102">
        <v>289</v>
      </c>
      <c r="K26" s="45" t="s">
        <v>146</v>
      </c>
      <c r="L26" s="115">
        <v>1560</v>
      </c>
      <c r="M26" s="109" t="s">
        <v>504</v>
      </c>
    </row>
    <row r="27" spans="1:13" x14ac:dyDescent="0.2">
      <c r="A27" s="42" t="s">
        <v>260</v>
      </c>
      <c r="B27" s="42"/>
      <c r="C27" s="116" t="s">
        <v>47</v>
      </c>
      <c r="D27" s="102">
        <v>621</v>
      </c>
      <c r="E27" s="45" t="s">
        <v>737</v>
      </c>
      <c r="F27" s="102">
        <v>437</v>
      </c>
      <c r="G27" s="45" t="s">
        <v>117</v>
      </c>
      <c r="H27" s="102">
        <v>257</v>
      </c>
      <c r="I27" s="45" t="s">
        <v>400</v>
      </c>
      <c r="J27" s="102">
        <v>264</v>
      </c>
      <c r="K27" s="45" t="s">
        <v>466</v>
      </c>
      <c r="L27" s="115">
        <v>1579</v>
      </c>
      <c r="M27" s="109" t="s">
        <v>441</v>
      </c>
    </row>
    <row r="28" spans="1:13" x14ac:dyDescent="0.2">
      <c r="A28" s="42" t="s">
        <v>260</v>
      </c>
      <c r="B28" s="42"/>
      <c r="C28" s="116" t="s">
        <v>51</v>
      </c>
      <c r="D28" s="102">
        <v>740</v>
      </c>
      <c r="E28" s="45" t="s">
        <v>448</v>
      </c>
      <c r="F28" s="102">
        <v>492</v>
      </c>
      <c r="G28" s="45" t="s">
        <v>275</v>
      </c>
      <c r="H28" s="102">
        <v>292</v>
      </c>
      <c r="I28" s="45" t="s">
        <v>588</v>
      </c>
      <c r="J28" s="102">
        <v>296</v>
      </c>
      <c r="K28" s="45" t="s">
        <v>400</v>
      </c>
      <c r="L28" s="115">
        <v>1820</v>
      </c>
      <c r="M28" s="109" t="s">
        <v>590</v>
      </c>
    </row>
    <row r="29" spans="1:13" x14ac:dyDescent="0.2">
      <c r="A29" s="42" t="s">
        <v>260</v>
      </c>
      <c r="B29" s="42"/>
      <c r="C29" s="116" t="s">
        <v>52</v>
      </c>
      <c r="D29" s="102">
        <v>897</v>
      </c>
      <c r="E29" s="45" t="s">
        <v>148</v>
      </c>
      <c r="F29" s="102">
        <v>467</v>
      </c>
      <c r="G29" s="45" t="s">
        <v>367</v>
      </c>
      <c r="H29" s="102">
        <v>260</v>
      </c>
      <c r="I29" s="45" t="s">
        <v>308</v>
      </c>
      <c r="J29" s="102">
        <v>209</v>
      </c>
      <c r="K29" s="45" t="s">
        <v>273</v>
      </c>
      <c r="L29" s="115">
        <v>1833</v>
      </c>
      <c r="M29" s="109" t="s">
        <v>458</v>
      </c>
    </row>
    <row r="30" spans="1:13" x14ac:dyDescent="0.2">
      <c r="A30" s="42" t="s">
        <v>260</v>
      </c>
      <c r="B30" s="42"/>
      <c r="C30" s="116" t="s">
        <v>56</v>
      </c>
      <c r="D30" s="102">
        <v>930</v>
      </c>
      <c r="E30" s="45" t="s">
        <v>67</v>
      </c>
      <c r="F30" s="102">
        <v>405</v>
      </c>
      <c r="G30" s="45" t="s">
        <v>182</v>
      </c>
      <c r="H30" s="102">
        <v>227</v>
      </c>
      <c r="I30" s="45" t="s">
        <v>165</v>
      </c>
      <c r="J30" s="102">
        <v>196</v>
      </c>
      <c r="K30" s="45" t="s">
        <v>372</v>
      </c>
      <c r="L30" s="115">
        <v>1758</v>
      </c>
      <c r="M30" s="109" t="s">
        <v>585</v>
      </c>
    </row>
    <row r="31" spans="1:13" x14ac:dyDescent="0.2">
      <c r="A31" s="42" t="s">
        <v>260</v>
      </c>
      <c r="B31" s="42"/>
      <c r="C31" s="116" t="s">
        <v>9</v>
      </c>
      <c r="D31" s="102">
        <f>SUBTOTAL(109,D19:D30)</f>
        <v>8729</v>
      </c>
      <c r="E31" s="45" t="str">
        <f>CONCATENATE("(",FIXED(_tbl6[[#This Row],[&lt;1]]/_tbl6[[#This Row],[Total]]*100,1),")")</f>
        <v>(43.3)</v>
      </c>
      <c r="F31" s="102">
        <f>SUBTOTAL(109,F19:F30)</f>
        <v>5292</v>
      </c>
      <c r="G31" s="45" t="str">
        <f>CONCATENATE("(",FIXED(_tbl6[[#This Row],[1-4]]/_tbl6[[#This Row],[Total]]*100,1),")")</f>
        <v>(26.2)</v>
      </c>
      <c r="H31" s="102">
        <f>SUBTOTAL(109,H19:H30)</f>
        <v>3161</v>
      </c>
      <c r="I31" s="97" t="str">
        <f>CONCATENATE("(",FIXED(_tbl6[[#This Row],[5-10]]/_tbl6[[#This Row],[Total]]*100,1),")")</f>
        <v>(15.7)</v>
      </c>
      <c r="J31" s="102">
        <f>SUBTOTAL(109,J19:J30)</f>
        <v>2990</v>
      </c>
      <c r="K31" s="97" t="str">
        <f>CONCATENATE("(",FIXED(_tbl6[[#This Row],[11-15]]/_tbl6[[#This Row],[Total]]*100,1),")")</f>
        <v>(14.8)</v>
      </c>
      <c r="L31" s="102">
        <f>SUBTOTAL(109,L19:L30)</f>
        <v>20172</v>
      </c>
      <c r="M31" s="97" t="str">
        <f>CONCATENATE("(",FIXED(_tbl6[[#This Row],[Total]]/$L$45*100,1),")")</f>
        <v>(33.4)</v>
      </c>
    </row>
    <row r="32" spans="1:13" x14ac:dyDescent="0.2">
      <c r="A32" s="42" t="s">
        <v>343</v>
      </c>
      <c r="B32" s="42">
        <v>2019</v>
      </c>
      <c r="C32" s="116" t="s">
        <v>16</v>
      </c>
      <c r="D32" s="102">
        <v>814</v>
      </c>
      <c r="E32" s="45" t="s">
        <v>159</v>
      </c>
      <c r="F32" s="102">
        <v>433</v>
      </c>
      <c r="G32" s="45" t="s">
        <v>132</v>
      </c>
      <c r="H32" s="102">
        <v>271</v>
      </c>
      <c r="I32" s="45" t="s">
        <v>196</v>
      </c>
      <c r="J32" s="102">
        <v>219</v>
      </c>
      <c r="K32" s="45" t="s">
        <v>128</v>
      </c>
      <c r="L32" s="115">
        <v>1737</v>
      </c>
      <c r="M32" s="109" t="s">
        <v>596</v>
      </c>
    </row>
    <row r="33" spans="1:20" x14ac:dyDescent="0.2">
      <c r="A33" s="42" t="s">
        <v>343</v>
      </c>
      <c r="B33" s="42"/>
      <c r="C33" s="116" t="s">
        <v>20</v>
      </c>
      <c r="D33" s="102">
        <v>674</v>
      </c>
      <c r="E33" s="45" t="s">
        <v>86</v>
      </c>
      <c r="F33" s="102">
        <v>482</v>
      </c>
      <c r="G33" s="45" t="s">
        <v>378</v>
      </c>
      <c r="H33" s="102">
        <v>239</v>
      </c>
      <c r="I33" s="45" t="s">
        <v>272</v>
      </c>
      <c r="J33" s="102">
        <v>221</v>
      </c>
      <c r="K33" s="45" t="s">
        <v>583</v>
      </c>
      <c r="L33" s="115">
        <v>1616</v>
      </c>
      <c r="M33" s="109" t="s">
        <v>80</v>
      </c>
    </row>
    <row r="34" spans="1:20" x14ac:dyDescent="0.2">
      <c r="A34" s="42" t="s">
        <v>343</v>
      </c>
      <c r="B34" s="42"/>
      <c r="C34" s="116" t="s">
        <v>23</v>
      </c>
      <c r="D34" s="102">
        <v>717</v>
      </c>
      <c r="E34" s="45" t="s">
        <v>448</v>
      </c>
      <c r="F34" s="102">
        <v>498</v>
      </c>
      <c r="G34" s="45" t="s">
        <v>333</v>
      </c>
      <c r="H34" s="102">
        <v>276</v>
      </c>
      <c r="I34" s="45" t="s">
        <v>389</v>
      </c>
      <c r="J34" s="102">
        <v>269</v>
      </c>
      <c r="K34" s="45" t="s">
        <v>235</v>
      </c>
      <c r="L34" s="115">
        <v>1760</v>
      </c>
      <c r="M34" s="109" t="s">
        <v>575</v>
      </c>
    </row>
    <row r="35" spans="1:20" x14ac:dyDescent="0.2">
      <c r="A35" s="42" t="s">
        <v>343</v>
      </c>
      <c r="B35" s="42"/>
      <c r="C35" s="116" t="s">
        <v>27</v>
      </c>
      <c r="D35" s="102">
        <v>675</v>
      </c>
      <c r="E35" s="45" t="s">
        <v>646</v>
      </c>
      <c r="F35" s="102">
        <v>472</v>
      </c>
      <c r="G35" s="45" t="s">
        <v>594</v>
      </c>
      <c r="H35" s="102">
        <v>282</v>
      </c>
      <c r="I35" s="45" t="s">
        <v>329</v>
      </c>
      <c r="J35" s="102">
        <v>247</v>
      </c>
      <c r="K35" s="45" t="s">
        <v>169</v>
      </c>
      <c r="L35" s="115">
        <v>1676</v>
      </c>
      <c r="M35" s="109" t="s">
        <v>546</v>
      </c>
    </row>
    <row r="36" spans="1:20" x14ac:dyDescent="0.2">
      <c r="A36" s="42" t="s">
        <v>343</v>
      </c>
      <c r="B36" s="42"/>
      <c r="C36" s="116" t="s">
        <v>31</v>
      </c>
      <c r="D36" s="102">
        <v>667</v>
      </c>
      <c r="E36" s="45" t="s">
        <v>76</v>
      </c>
      <c r="F36" s="102">
        <v>437</v>
      </c>
      <c r="G36" s="45" t="s">
        <v>417</v>
      </c>
      <c r="H36" s="102">
        <v>280</v>
      </c>
      <c r="I36" s="45" t="s">
        <v>396</v>
      </c>
      <c r="J36" s="102">
        <v>243</v>
      </c>
      <c r="K36" s="45" t="s">
        <v>576</v>
      </c>
      <c r="L36" s="115">
        <v>1627</v>
      </c>
      <c r="M36" s="109" t="s">
        <v>363</v>
      </c>
    </row>
    <row r="37" spans="1:20" x14ac:dyDescent="0.2">
      <c r="A37" s="42" t="s">
        <v>343</v>
      </c>
      <c r="B37" s="42"/>
      <c r="C37" s="116" t="s">
        <v>35</v>
      </c>
      <c r="D37" s="102">
        <v>619</v>
      </c>
      <c r="E37" s="45" t="s">
        <v>737</v>
      </c>
      <c r="F37" s="102">
        <v>414</v>
      </c>
      <c r="G37" s="45" t="s">
        <v>281</v>
      </c>
      <c r="H37" s="102">
        <v>265</v>
      </c>
      <c r="I37" s="45" t="s">
        <v>329</v>
      </c>
      <c r="J37" s="102">
        <v>278</v>
      </c>
      <c r="K37" s="45" t="s">
        <v>240</v>
      </c>
      <c r="L37" s="115">
        <v>1576</v>
      </c>
      <c r="M37" s="109" t="s">
        <v>504</v>
      </c>
    </row>
    <row r="38" spans="1:20" x14ac:dyDescent="0.2">
      <c r="A38" s="42" t="s">
        <v>343</v>
      </c>
      <c r="B38" s="42"/>
      <c r="C38" s="116" t="s">
        <v>39</v>
      </c>
      <c r="D38" s="102">
        <v>626</v>
      </c>
      <c r="E38" s="45" t="s">
        <v>747</v>
      </c>
      <c r="F38" s="102">
        <v>411</v>
      </c>
      <c r="G38" s="45" t="s">
        <v>421</v>
      </c>
      <c r="H38" s="102">
        <v>308</v>
      </c>
      <c r="I38" s="45" t="s">
        <v>118</v>
      </c>
      <c r="J38" s="102">
        <v>278</v>
      </c>
      <c r="K38" s="45" t="s">
        <v>112</v>
      </c>
      <c r="L38" s="115">
        <v>1623</v>
      </c>
      <c r="M38" s="109" t="s">
        <v>363</v>
      </c>
    </row>
    <row r="39" spans="1:20" x14ac:dyDescent="0.2">
      <c r="A39" s="42" t="s">
        <v>343</v>
      </c>
      <c r="B39" s="42"/>
      <c r="C39" s="116" t="s">
        <v>43</v>
      </c>
      <c r="D39" s="102">
        <v>592</v>
      </c>
      <c r="E39" s="45" t="s">
        <v>747</v>
      </c>
      <c r="F39" s="102">
        <v>408</v>
      </c>
      <c r="G39" s="45" t="s">
        <v>355</v>
      </c>
      <c r="H39" s="102">
        <v>301</v>
      </c>
      <c r="I39" s="45" t="s">
        <v>243</v>
      </c>
      <c r="J39" s="102">
        <v>231</v>
      </c>
      <c r="K39" s="45" t="s">
        <v>410</v>
      </c>
      <c r="L39" s="115">
        <v>1532</v>
      </c>
      <c r="M39" s="109" t="s">
        <v>218</v>
      </c>
    </row>
    <row r="40" spans="1:20" x14ac:dyDescent="0.2">
      <c r="A40" s="42" t="s">
        <v>343</v>
      </c>
      <c r="B40" s="42"/>
      <c r="C40" s="116" t="s">
        <v>47</v>
      </c>
      <c r="D40" s="102">
        <v>629</v>
      </c>
      <c r="E40" s="45" t="s">
        <v>477</v>
      </c>
      <c r="F40" s="102">
        <v>456</v>
      </c>
      <c r="G40" s="45" t="s">
        <v>594</v>
      </c>
      <c r="H40" s="102">
        <v>278</v>
      </c>
      <c r="I40" s="45" t="s">
        <v>396</v>
      </c>
      <c r="J40" s="102">
        <v>256</v>
      </c>
      <c r="K40" s="45" t="s">
        <v>189</v>
      </c>
      <c r="L40" s="115">
        <v>1619</v>
      </c>
      <c r="M40" s="109" t="s">
        <v>80</v>
      </c>
    </row>
    <row r="41" spans="1:20" x14ac:dyDescent="0.2">
      <c r="A41" s="42" t="s">
        <v>343</v>
      </c>
      <c r="B41" s="42"/>
      <c r="C41" s="116" t="s">
        <v>51</v>
      </c>
      <c r="D41" s="102">
        <v>673</v>
      </c>
      <c r="E41" s="45" t="s">
        <v>449</v>
      </c>
      <c r="F41" s="102">
        <v>477</v>
      </c>
      <c r="G41" s="45" t="s">
        <v>295</v>
      </c>
      <c r="H41" s="102">
        <v>294</v>
      </c>
      <c r="I41" s="45" t="s">
        <v>119</v>
      </c>
      <c r="J41" s="102">
        <v>290</v>
      </c>
      <c r="K41" s="45" t="s">
        <v>466</v>
      </c>
      <c r="L41" s="115">
        <v>1734</v>
      </c>
      <c r="M41" s="109" t="s">
        <v>596</v>
      </c>
    </row>
    <row r="42" spans="1:20" x14ac:dyDescent="0.2">
      <c r="A42" s="42" t="s">
        <v>343</v>
      </c>
      <c r="B42" s="42"/>
      <c r="C42" s="116" t="s">
        <v>52</v>
      </c>
      <c r="D42" s="102">
        <v>944</v>
      </c>
      <c r="E42" s="45" t="s">
        <v>58</v>
      </c>
      <c r="F42" s="102">
        <v>488</v>
      </c>
      <c r="G42" s="45" t="s">
        <v>377</v>
      </c>
      <c r="H42" s="102">
        <v>270</v>
      </c>
      <c r="I42" s="45" t="s">
        <v>597</v>
      </c>
      <c r="J42" s="102">
        <v>233</v>
      </c>
      <c r="K42" s="45" t="s">
        <v>156</v>
      </c>
      <c r="L42" s="115">
        <v>1935</v>
      </c>
      <c r="M42" s="109" t="s">
        <v>276</v>
      </c>
    </row>
    <row r="43" spans="1:20" x14ac:dyDescent="0.2">
      <c r="A43" s="42" t="s">
        <v>343</v>
      </c>
      <c r="B43" s="42"/>
      <c r="C43" s="116" t="s">
        <v>56</v>
      </c>
      <c r="D43" s="102">
        <v>1009</v>
      </c>
      <c r="E43" s="45" t="s">
        <v>708</v>
      </c>
      <c r="F43" s="102">
        <v>427</v>
      </c>
      <c r="G43" s="45" t="s">
        <v>205</v>
      </c>
      <c r="H43" s="102">
        <v>281</v>
      </c>
      <c r="I43" s="45" t="s">
        <v>249</v>
      </c>
      <c r="J43" s="102">
        <v>231</v>
      </c>
      <c r="K43" s="45" t="s">
        <v>297</v>
      </c>
      <c r="L43" s="115">
        <v>1948</v>
      </c>
      <c r="M43" s="109" t="s">
        <v>179</v>
      </c>
    </row>
    <row r="44" spans="1:20" x14ac:dyDescent="0.2">
      <c r="A44" s="42" t="s">
        <v>343</v>
      </c>
      <c r="B44" s="42"/>
      <c r="C44" s="67" t="s">
        <v>9</v>
      </c>
      <c r="D44" s="102">
        <f>SUBTOTAL(109,D32:D43)</f>
        <v>8639</v>
      </c>
      <c r="E44" s="45" t="str">
        <f>CONCATENATE("(",FIXED(_tbl6[[#This Row],[&lt;1]]/_tbl6[[#This Row],[Total]]*100,1),")")</f>
        <v>(42.4)</v>
      </c>
      <c r="F44" s="102">
        <f>SUBTOTAL(109,F32:F43)</f>
        <v>5403</v>
      </c>
      <c r="G44" s="45" t="str">
        <f>CONCATENATE("(",FIXED(_tbl6[[#This Row],[1-4]]/_tbl6[[#This Row],[Total]]*100,1),")")</f>
        <v>(26.5)</v>
      </c>
      <c r="H44" s="102">
        <f>SUBTOTAL(109,H32:H43)</f>
        <v>3345</v>
      </c>
      <c r="I44" s="97" t="str">
        <f>CONCATENATE("(",FIXED(_tbl6[[#This Row],[5-10]]/_tbl6[[#This Row],[Total]]*100,1),")")</f>
        <v>(16.4)</v>
      </c>
      <c r="J44" s="102">
        <f>SUBTOTAL(109,J32:J43)</f>
        <v>2996</v>
      </c>
      <c r="K44" s="97" t="str">
        <f>CONCATENATE("(",FIXED(_tbl6[[#This Row],[11-15]]/_tbl6[[#This Row],[Total]]*100,1),")")</f>
        <v>(14.7)</v>
      </c>
      <c r="L44" s="102">
        <f>SUBTOTAL(109,L32:L43)</f>
        <v>20383</v>
      </c>
      <c r="M44" s="97" t="str">
        <f>CONCATENATE("(",FIXED(_tbl6[[#This Row],[Total]]/$L$45*100,1),")")</f>
        <v>(33.7)</v>
      </c>
    </row>
    <row r="45" spans="1:20" x14ac:dyDescent="0.2">
      <c r="A45" s="42" t="s">
        <v>402</v>
      </c>
      <c r="B45" s="42"/>
      <c r="C45" s="67" t="s">
        <v>9</v>
      </c>
      <c r="D45" s="102">
        <f>SUBTOTAL(109,D32:D43,D19:D30,D6:D17)</f>
        <v>26174</v>
      </c>
      <c r="E45" s="45" t="str">
        <f>CONCATENATE("(",FIXED(_tbl6[[#This Row],[&lt;1]]/_tbl6[[#This Row],[Total]]*100,1),")")</f>
        <v>(43.3)</v>
      </c>
      <c r="F45" s="102">
        <f>SUBTOTAL(109,F32:F43,F19:F30,F6:F17)</f>
        <v>15761</v>
      </c>
      <c r="G45" s="45" t="str">
        <f>CONCATENATE("(",FIXED(_tbl6[[#This Row],[1-4]]/_tbl6[[#This Row],[Total]]*100,1),")")</f>
        <v>(26.1)</v>
      </c>
      <c r="H45" s="102">
        <f>SUBTOTAL(109,H32:H43,H19:H30,H6:H17)</f>
        <v>9619</v>
      </c>
      <c r="I45" s="97" t="str">
        <f>CONCATENATE("(",FIXED(_tbl6[[#This Row],[5-10]]/_tbl6[[#This Row],[Total]]*100,1),")")</f>
        <v>(15.9)</v>
      </c>
      <c r="J45" s="102">
        <f>SUBTOTAL(109,J32:J43,J19:J30,J6:J17)</f>
        <v>8870</v>
      </c>
      <c r="K45" s="97" t="str">
        <f>CONCATENATE("(",FIXED(_tbl6[[#This Row],[11-15]]/_tbl6[[#This Row],[Total]]*100,1),")")</f>
        <v>(14.7)</v>
      </c>
      <c r="L45" s="102">
        <f>SUBTOTAL(109,L32:L43,L19:L30,L6:L17)</f>
        <v>60424</v>
      </c>
      <c r="M45" s="45" t="s">
        <v>71</v>
      </c>
      <c r="Q45" s="27"/>
    </row>
    <row r="48" spans="1:20" ht="22.5" customHeight="1" x14ac:dyDescent="0.2">
      <c r="A48" s="216" t="s">
        <v>987</v>
      </c>
      <c r="B48" s="218"/>
      <c r="C48" s="218"/>
      <c r="D48" s="218"/>
      <c r="E48" s="218"/>
      <c r="F48" s="218"/>
      <c r="G48" s="218"/>
      <c r="H48" s="218"/>
      <c r="I48" s="218"/>
      <c r="J48" s="218"/>
      <c r="K48" s="218"/>
      <c r="L48" s="26"/>
      <c r="M48" s="26"/>
      <c r="N48" s="7"/>
      <c r="O48" s="7"/>
      <c r="P48" s="7"/>
      <c r="Q48" s="7"/>
      <c r="R48" s="7"/>
      <c r="S48" s="7"/>
      <c r="T48" s="7"/>
    </row>
    <row r="49" spans="1:20" ht="18" customHeight="1" x14ac:dyDescent="0.2">
      <c r="A49" s="217" t="s">
        <v>980</v>
      </c>
      <c r="B49" s="217"/>
      <c r="C49" s="217"/>
      <c r="D49" s="217"/>
      <c r="E49" s="217"/>
      <c r="F49" s="217"/>
      <c r="G49" s="217"/>
      <c r="H49" s="217"/>
      <c r="I49" s="217"/>
      <c r="J49" s="217"/>
      <c r="K49" s="217"/>
      <c r="L49" s="217"/>
      <c r="M49" s="217"/>
      <c r="N49" s="217"/>
      <c r="O49" s="217"/>
      <c r="P49" s="217"/>
      <c r="Q49" s="217"/>
      <c r="R49" s="217"/>
      <c r="S49" s="217"/>
      <c r="T49" s="217"/>
    </row>
    <row r="50" spans="1:20" ht="24" customHeight="1" x14ac:dyDescent="0.2">
      <c r="A50" s="217" t="s">
        <v>981</v>
      </c>
      <c r="B50" s="217"/>
      <c r="C50" s="217"/>
      <c r="D50" s="217"/>
      <c r="E50" s="217"/>
      <c r="F50" s="217"/>
      <c r="G50" s="217"/>
      <c r="H50" s="217"/>
      <c r="I50" s="217"/>
      <c r="J50" s="217"/>
      <c r="K50" s="217"/>
      <c r="L50" s="217"/>
      <c r="M50" s="217"/>
      <c r="N50" s="217"/>
      <c r="O50" s="217"/>
      <c r="P50" s="217"/>
      <c r="Q50" s="217"/>
      <c r="R50" s="217"/>
      <c r="S50" s="217"/>
      <c r="T50" s="217"/>
    </row>
    <row r="74" spans="1:11" x14ac:dyDescent="0.2">
      <c r="B74" s="5"/>
      <c r="C74" s="5"/>
      <c r="D74" s="5"/>
      <c r="E74" s="5"/>
      <c r="F74" s="5"/>
      <c r="G74" s="5"/>
      <c r="H74" s="5"/>
      <c r="I74" s="5"/>
      <c r="J74" s="5"/>
      <c r="K74" s="5"/>
    </row>
    <row r="75" spans="1:11" ht="12.75" customHeight="1" x14ac:dyDescent="0.2">
      <c r="B75" s="11"/>
      <c r="C75" s="11"/>
      <c r="D75" s="11"/>
      <c r="E75" s="11"/>
      <c r="F75" s="11"/>
      <c r="G75" s="11"/>
      <c r="H75" s="11"/>
      <c r="I75" s="11"/>
      <c r="J75" s="11"/>
      <c r="K75" s="11"/>
    </row>
    <row r="76" spans="1:11" x14ac:dyDescent="0.2">
      <c r="A76" s="5"/>
    </row>
    <row r="77" spans="1:11" x14ac:dyDescent="0.2">
      <c r="A77" s="11"/>
    </row>
    <row r="79" spans="1:11" x14ac:dyDescent="0.2">
      <c r="A79" s="5"/>
      <c r="B79" s="5"/>
      <c r="C79" s="5"/>
      <c r="D79" s="5"/>
      <c r="E79" s="5"/>
      <c r="F79" s="5"/>
      <c r="G79" s="5"/>
      <c r="H79" s="5"/>
      <c r="I79" s="5"/>
      <c r="J79" s="5"/>
      <c r="K79" s="5"/>
    </row>
    <row r="80" spans="1:11" x14ac:dyDescent="0.2">
      <c r="A80" s="220"/>
      <c r="B80" s="220"/>
      <c r="C80" s="220"/>
      <c r="D80" s="220"/>
      <c r="E80" s="220"/>
      <c r="F80" s="220"/>
      <c r="G80" s="220"/>
      <c r="H80" s="220"/>
      <c r="I80" s="220"/>
      <c r="J80" s="220"/>
      <c r="K80" s="220"/>
    </row>
  </sheetData>
  <mergeCells count="8">
    <mergeCell ref="A1:K1"/>
    <mergeCell ref="A80:K80"/>
    <mergeCell ref="A48:K48"/>
    <mergeCell ref="A49:T49"/>
    <mergeCell ref="A50:T50"/>
    <mergeCell ref="A2:M2"/>
    <mergeCell ref="A3:M3"/>
    <mergeCell ref="A4:M4"/>
  </mergeCells>
  <conditionalFormatting sqref="A6:M45">
    <cfRule type="expression" dxfId="1166" priority="7">
      <formula>IF($C6="Total",1,0)</formula>
    </cfRule>
  </conditionalFormatting>
  <conditionalFormatting sqref="A6:A45">
    <cfRule type="expression" dxfId="1165" priority="4">
      <formula>IF(OR($C5="Month",$C6="Total",$C5="Total"),0,1)</formula>
    </cfRule>
  </conditionalFormatting>
  <pageMargins left="0.25" right="0.25" top="0.75" bottom="0.75" header="0.3" footer="0.3"/>
  <pageSetup paperSize="9" scale="57"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G101"/>
  <sheetViews>
    <sheetView showGridLines="0" showRowColHeaders="0" zoomScaleNormal="100" workbookViewId="0">
      <selection activeCell="F17" sqref="F17"/>
    </sheetView>
  </sheetViews>
  <sheetFormatPr defaultColWidth="8.7109375" defaultRowHeight="12.75" x14ac:dyDescent="0.2"/>
  <cols>
    <col min="1" max="1" width="10.42578125" style="2" customWidth="1"/>
    <col min="2" max="2" width="0.140625" style="2" customWidth="1"/>
    <col min="3" max="3" width="12.5703125" style="2" customWidth="1"/>
    <col min="4" max="4" width="22.7109375" style="2" customWidth="1"/>
    <col min="5" max="5" width="26.140625" style="2" customWidth="1"/>
    <col min="6" max="6" width="26.5703125" style="2" customWidth="1"/>
    <col min="7" max="7" width="30" style="2" customWidth="1"/>
    <col min="8" max="8" width="20" style="2" customWidth="1"/>
    <col min="9" max="9" width="23.5703125" style="2" customWidth="1"/>
    <col min="10" max="11" width="26.7109375" style="2" customWidth="1"/>
    <col min="12" max="12" width="21.140625" style="2" customWidth="1"/>
    <col min="13" max="13" width="24.7109375" style="2" customWidth="1"/>
    <col min="14" max="14" width="14.7109375" style="2" customWidth="1"/>
    <col min="15" max="15" width="18.140625" style="2" customWidth="1"/>
    <col min="16" max="16" width="17.42578125" style="2" customWidth="1"/>
    <col min="17" max="18" width="21" style="2" customWidth="1"/>
    <col min="19" max="19" width="24.5703125" style="2" customWidth="1"/>
    <col min="20" max="20" width="17.85546875" style="2" customWidth="1"/>
    <col min="21" max="21" width="21.28515625" style="2" customWidth="1"/>
    <col min="22" max="22" width="15" style="2" customWidth="1"/>
    <col min="23" max="23" width="18.28515625" style="2" customWidth="1"/>
    <col min="24" max="24" width="17" style="2" customWidth="1"/>
    <col min="25" max="25" width="20.42578125" style="2" customWidth="1"/>
    <col min="26" max="26" width="13.28515625" style="2" customWidth="1"/>
    <col min="27" max="27" width="16.5703125" style="2" customWidth="1"/>
    <col min="28" max="28" width="11.7109375" style="2" customWidth="1"/>
    <col min="29" max="30" width="15.140625" style="2" customWidth="1"/>
    <col min="31" max="31" width="18.42578125" style="2" customWidth="1"/>
    <col min="32" max="32" width="11" style="2" customWidth="1"/>
    <col min="33" max="33" width="14.42578125" style="2" customWidth="1"/>
    <col min="34" max="40" width="15.7109375" style="2" customWidth="1"/>
    <col min="41" max="16384" width="8.7109375" style="2"/>
  </cols>
  <sheetData>
    <row r="1" spans="1:33" ht="21" customHeight="1" x14ac:dyDescent="0.2">
      <c r="A1" s="230" t="s">
        <v>985</v>
      </c>
      <c r="B1" s="231"/>
      <c r="C1" s="231"/>
      <c r="D1" s="231"/>
      <c r="E1" s="231"/>
      <c r="F1" s="231"/>
      <c r="G1" s="231"/>
      <c r="H1" s="231"/>
      <c r="I1" s="231"/>
      <c r="J1" s="231"/>
      <c r="K1" s="231"/>
      <c r="L1" s="230"/>
      <c r="M1" s="231"/>
      <c r="N1" s="231"/>
      <c r="O1" s="231"/>
      <c r="P1" s="231"/>
      <c r="Q1" s="231"/>
      <c r="R1" s="231"/>
      <c r="S1" s="231"/>
      <c r="T1" s="231"/>
      <c r="U1" s="231"/>
      <c r="V1" s="231"/>
      <c r="W1" s="228"/>
      <c r="X1" s="229"/>
      <c r="Y1" s="229"/>
      <c r="Z1" s="229"/>
      <c r="AA1" s="229"/>
      <c r="AB1" s="229"/>
      <c r="AC1" s="229"/>
      <c r="AD1" s="229"/>
      <c r="AE1" s="229"/>
    </row>
    <row r="2" spans="1:33" ht="12.75" customHeight="1" x14ac:dyDescent="0.2">
      <c r="A2" s="217" t="s">
        <v>982</v>
      </c>
      <c r="B2" s="217"/>
      <c r="C2" s="217"/>
      <c r="D2" s="217"/>
      <c r="E2" s="217"/>
      <c r="F2" s="217"/>
      <c r="G2" s="217"/>
      <c r="H2" s="217"/>
      <c r="I2" s="129"/>
      <c r="J2" s="129"/>
      <c r="K2" s="129"/>
      <c r="L2" s="129"/>
      <c r="M2" s="129"/>
      <c r="N2" s="129"/>
      <c r="O2" s="129"/>
      <c r="P2" s="129"/>
      <c r="Q2" s="129"/>
      <c r="R2" s="129"/>
      <c r="S2" s="129"/>
      <c r="T2" s="129"/>
      <c r="U2" s="129"/>
      <c r="V2" s="129"/>
      <c r="W2" s="129"/>
      <c r="X2" s="129"/>
      <c r="Y2" s="129"/>
      <c r="Z2" s="129"/>
      <c r="AA2" s="129"/>
      <c r="AB2" s="129"/>
      <c r="AC2" s="129"/>
      <c r="AD2" s="129"/>
      <c r="AE2" s="25"/>
    </row>
    <row r="3" spans="1:33" ht="30" customHeight="1" x14ac:dyDescent="0.2">
      <c r="A3" s="217" t="s">
        <v>1047</v>
      </c>
      <c r="B3" s="217"/>
      <c r="C3" s="217"/>
      <c r="D3" s="217"/>
      <c r="E3" s="217"/>
      <c r="F3" s="217"/>
      <c r="G3" s="217"/>
      <c r="H3" s="217"/>
      <c r="I3" s="129"/>
      <c r="J3" s="129"/>
      <c r="K3" s="129"/>
      <c r="L3" s="129"/>
      <c r="M3" s="129"/>
      <c r="N3" s="129"/>
      <c r="O3" s="129"/>
      <c r="P3" s="129"/>
      <c r="Q3" s="129"/>
      <c r="R3" s="129"/>
      <c r="S3" s="129"/>
      <c r="T3" s="129"/>
      <c r="U3" s="129"/>
      <c r="V3" s="129"/>
      <c r="W3" s="129"/>
      <c r="X3" s="129"/>
      <c r="Y3" s="129"/>
      <c r="Z3" s="129"/>
      <c r="AA3" s="129"/>
      <c r="AB3" s="129"/>
      <c r="AC3" s="129"/>
      <c r="AD3" s="129"/>
      <c r="AE3" s="129"/>
    </row>
    <row r="4" spans="1:33" ht="33.75" customHeight="1" x14ac:dyDescent="0.2">
      <c r="A4" s="217" t="s">
        <v>983</v>
      </c>
      <c r="B4" s="217"/>
      <c r="C4" s="217"/>
      <c r="D4" s="217"/>
      <c r="E4" s="217"/>
      <c r="F4" s="217"/>
      <c r="G4" s="217"/>
      <c r="H4" s="217"/>
      <c r="I4" s="129"/>
      <c r="J4" s="129"/>
      <c r="K4" s="129"/>
      <c r="L4" s="129"/>
      <c r="M4" s="129"/>
      <c r="N4" s="129"/>
      <c r="O4" s="129"/>
      <c r="P4" s="129"/>
      <c r="Q4" s="129"/>
      <c r="R4" s="129"/>
      <c r="S4" s="129"/>
      <c r="T4" s="129"/>
      <c r="U4" s="129"/>
      <c r="V4" s="129"/>
      <c r="W4" s="129"/>
      <c r="X4" s="129"/>
      <c r="Y4" s="129"/>
      <c r="Z4" s="129"/>
      <c r="AA4" s="129"/>
      <c r="AB4" s="129"/>
      <c r="AC4" s="129"/>
      <c r="AD4" s="129"/>
      <c r="AE4" s="129"/>
    </row>
    <row r="5" spans="1:33" s="28" customFormat="1" x14ac:dyDescent="0.2">
      <c r="A5" s="37" t="s">
        <v>98</v>
      </c>
      <c r="B5" s="37" t="s">
        <v>986</v>
      </c>
      <c r="C5" s="38" t="s">
        <v>573</v>
      </c>
      <c r="D5" s="39" t="s">
        <v>599</v>
      </c>
      <c r="E5" s="38" t="s">
        <v>600</v>
      </c>
      <c r="F5" s="39" t="s">
        <v>601</v>
      </c>
      <c r="G5" s="40" t="s">
        <v>602</v>
      </c>
      <c r="H5" s="41" t="s">
        <v>603</v>
      </c>
      <c r="I5" s="40" t="s">
        <v>604</v>
      </c>
      <c r="J5" s="41" t="s">
        <v>605</v>
      </c>
      <c r="K5" s="38" t="s">
        <v>606</v>
      </c>
      <c r="L5" s="39" t="s">
        <v>607</v>
      </c>
      <c r="M5" s="38" t="s">
        <v>608</v>
      </c>
      <c r="N5" s="39" t="s">
        <v>609</v>
      </c>
      <c r="O5" s="38" t="s">
        <v>610</v>
      </c>
      <c r="P5" s="39" t="s">
        <v>611</v>
      </c>
      <c r="Q5" s="38" t="s">
        <v>612</v>
      </c>
      <c r="R5" s="39" t="s">
        <v>613</v>
      </c>
      <c r="S5" s="38" t="s">
        <v>614</v>
      </c>
      <c r="T5" s="39" t="s">
        <v>615</v>
      </c>
      <c r="U5" s="38" t="s">
        <v>616</v>
      </c>
      <c r="V5" s="39" t="s">
        <v>617</v>
      </c>
      <c r="W5" s="38" t="s">
        <v>618</v>
      </c>
      <c r="X5" s="39" t="s">
        <v>619</v>
      </c>
      <c r="Y5" s="38" t="s">
        <v>620</v>
      </c>
      <c r="Z5" s="39" t="s">
        <v>621</v>
      </c>
      <c r="AA5" s="38" t="s">
        <v>622</v>
      </c>
      <c r="AB5" s="39" t="s">
        <v>623</v>
      </c>
      <c r="AC5" s="38" t="s">
        <v>624</v>
      </c>
      <c r="AD5" s="39" t="s">
        <v>7</v>
      </c>
      <c r="AE5" s="38" t="s">
        <v>8</v>
      </c>
      <c r="AF5" s="39" t="s">
        <v>9</v>
      </c>
      <c r="AG5" s="169" t="s">
        <v>10</v>
      </c>
    </row>
    <row r="6" spans="1:33" x14ac:dyDescent="0.2">
      <c r="A6" s="42" t="s">
        <v>108</v>
      </c>
      <c r="B6" s="42">
        <v>2017</v>
      </c>
      <c r="C6" s="116" t="s">
        <v>16</v>
      </c>
      <c r="D6" s="102">
        <v>10</v>
      </c>
      <c r="E6" s="45" t="s">
        <v>632</v>
      </c>
      <c r="F6" s="102">
        <v>24</v>
      </c>
      <c r="G6" s="45" t="s">
        <v>293</v>
      </c>
      <c r="H6" s="102">
        <v>484</v>
      </c>
      <c r="I6" s="45" t="s">
        <v>266</v>
      </c>
      <c r="J6" s="102">
        <v>53</v>
      </c>
      <c r="K6" s="45" t="s">
        <v>114</v>
      </c>
      <c r="L6" s="102">
        <v>87</v>
      </c>
      <c r="M6" s="45" t="s">
        <v>26</v>
      </c>
      <c r="N6" s="102">
        <v>104</v>
      </c>
      <c r="O6" s="45" t="s">
        <v>84</v>
      </c>
      <c r="P6" s="102">
        <v>4</v>
      </c>
      <c r="Q6" s="45" t="s">
        <v>492</v>
      </c>
      <c r="R6" s="102">
        <v>63</v>
      </c>
      <c r="S6" s="45" t="s">
        <v>175</v>
      </c>
      <c r="T6" s="102">
        <v>193</v>
      </c>
      <c r="U6" s="45" t="s">
        <v>273</v>
      </c>
      <c r="V6" s="102">
        <v>78</v>
      </c>
      <c r="W6" s="45" t="s">
        <v>193</v>
      </c>
      <c r="X6" s="102">
        <v>520</v>
      </c>
      <c r="Y6" s="45" t="s">
        <v>252</v>
      </c>
      <c r="Z6" s="102">
        <v>31</v>
      </c>
      <c r="AA6" s="45" t="s">
        <v>462</v>
      </c>
      <c r="AB6" s="102">
        <v>49</v>
      </c>
      <c r="AC6" s="45" t="s">
        <v>38</v>
      </c>
      <c r="AD6" s="102">
        <v>0</v>
      </c>
      <c r="AE6" s="45" t="s">
        <v>14</v>
      </c>
      <c r="AF6" s="107">
        <v>1700</v>
      </c>
      <c r="AG6" s="109" t="s">
        <v>575</v>
      </c>
    </row>
    <row r="7" spans="1:33" x14ac:dyDescent="0.2">
      <c r="A7" s="42" t="s">
        <v>108</v>
      </c>
      <c r="B7" s="42"/>
      <c r="C7" s="116" t="s">
        <v>20</v>
      </c>
      <c r="D7" s="102">
        <v>16</v>
      </c>
      <c r="E7" s="45" t="s">
        <v>391</v>
      </c>
      <c r="F7" s="102">
        <v>21</v>
      </c>
      <c r="G7" s="45" t="s">
        <v>336</v>
      </c>
      <c r="H7" s="102">
        <v>454</v>
      </c>
      <c r="I7" s="45" t="s">
        <v>411</v>
      </c>
      <c r="J7" s="102">
        <v>42</v>
      </c>
      <c r="K7" s="45" t="s">
        <v>263</v>
      </c>
      <c r="L7" s="102">
        <v>93</v>
      </c>
      <c r="M7" s="45" t="s">
        <v>317</v>
      </c>
      <c r="N7" s="102">
        <v>87</v>
      </c>
      <c r="O7" s="45" t="s">
        <v>270</v>
      </c>
      <c r="P7" s="102">
        <v>8</v>
      </c>
      <c r="Q7" s="45" t="s">
        <v>340</v>
      </c>
      <c r="R7" s="102">
        <v>60</v>
      </c>
      <c r="S7" s="45" t="s">
        <v>135</v>
      </c>
      <c r="T7" s="102">
        <v>160</v>
      </c>
      <c r="U7" s="45" t="s">
        <v>255</v>
      </c>
      <c r="V7" s="102">
        <v>82</v>
      </c>
      <c r="W7" s="45" t="s">
        <v>87</v>
      </c>
      <c r="X7" s="102">
        <v>461</v>
      </c>
      <c r="Y7" s="45" t="s">
        <v>187</v>
      </c>
      <c r="Z7" s="102">
        <v>19</v>
      </c>
      <c r="AA7" s="45" t="s">
        <v>439</v>
      </c>
      <c r="AB7" s="102">
        <v>57</v>
      </c>
      <c r="AC7" s="45" t="s">
        <v>175</v>
      </c>
      <c r="AD7" s="102">
        <v>0</v>
      </c>
      <c r="AE7" s="45" t="s">
        <v>14</v>
      </c>
      <c r="AF7" s="107">
        <v>1560</v>
      </c>
      <c r="AG7" s="109" t="s">
        <v>80</v>
      </c>
    </row>
    <row r="8" spans="1:33" x14ac:dyDescent="0.2">
      <c r="A8" s="42" t="s">
        <v>108</v>
      </c>
      <c r="B8" s="42"/>
      <c r="C8" s="116" t="s">
        <v>23</v>
      </c>
      <c r="D8" s="102">
        <v>16</v>
      </c>
      <c r="E8" s="45" t="s">
        <v>509</v>
      </c>
      <c r="F8" s="102">
        <v>29</v>
      </c>
      <c r="G8" s="45" t="s">
        <v>207</v>
      </c>
      <c r="H8" s="102">
        <v>527</v>
      </c>
      <c r="I8" s="45" t="s">
        <v>110</v>
      </c>
      <c r="J8" s="102">
        <v>52</v>
      </c>
      <c r="K8" s="45" t="s">
        <v>359</v>
      </c>
      <c r="L8" s="102">
        <v>86</v>
      </c>
      <c r="M8" s="45" t="s">
        <v>184</v>
      </c>
      <c r="N8" s="102">
        <v>113</v>
      </c>
      <c r="O8" s="45" t="s">
        <v>382</v>
      </c>
      <c r="P8" s="102">
        <v>3</v>
      </c>
      <c r="Q8" s="45" t="s">
        <v>492</v>
      </c>
      <c r="R8" s="102">
        <v>91</v>
      </c>
      <c r="S8" s="45" t="s">
        <v>626</v>
      </c>
      <c r="T8" s="102">
        <v>210</v>
      </c>
      <c r="U8" s="45" t="s">
        <v>297</v>
      </c>
      <c r="V8" s="102">
        <v>77</v>
      </c>
      <c r="W8" s="45" t="s">
        <v>442</v>
      </c>
      <c r="X8" s="102">
        <v>466</v>
      </c>
      <c r="Y8" s="45" t="s">
        <v>399</v>
      </c>
      <c r="Z8" s="102">
        <v>24</v>
      </c>
      <c r="AA8" s="45" t="s">
        <v>293</v>
      </c>
      <c r="AB8" s="102">
        <v>66</v>
      </c>
      <c r="AC8" s="45" t="s">
        <v>135</v>
      </c>
      <c r="AD8" s="102">
        <v>0</v>
      </c>
      <c r="AE8" s="45" t="s">
        <v>14</v>
      </c>
      <c r="AF8" s="107">
        <v>1760</v>
      </c>
      <c r="AG8" s="109" t="s">
        <v>183</v>
      </c>
    </row>
    <row r="9" spans="1:33" x14ac:dyDescent="0.2">
      <c r="A9" s="42" t="s">
        <v>108</v>
      </c>
      <c r="B9" s="42"/>
      <c r="C9" s="116" t="s">
        <v>27</v>
      </c>
      <c r="D9" s="102">
        <v>15</v>
      </c>
      <c r="E9" s="45" t="s">
        <v>391</v>
      </c>
      <c r="F9" s="102">
        <v>30</v>
      </c>
      <c r="G9" s="45" t="s">
        <v>219</v>
      </c>
      <c r="H9" s="102">
        <v>462</v>
      </c>
      <c r="I9" s="45" t="s">
        <v>456</v>
      </c>
      <c r="J9" s="102">
        <v>56</v>
      </c>
      <c r="K9" s="45" t="s">
        <v>92</v>
      </c>
      <c r="L9" s="102">
        <v>97</v>
      </c>
      <c r="M9" s="45" t="s">
        <v>22</v>
      </c>
      <c r="N9" s="102">
        <v>74</v>
      </c>
      <c r="O9" s="45" t="s">
        <v>300</v>
      </c>
      <c r="P9" s="102">
        <v>4</v>
      </c>
      <c r="Q9" s="45" t="s">
        <v>257</v>
      </c>
      <c r="R9" s="102">
        <v>58</v>
      </c>
      <c r="S9" s="45" t="s">
        <v>175</v>
      </c>
      <c r="T9" s="102">
        <v>175</v>
      </c>
      <c r="U9" s="45" t="s">
        <v>372</v>
      </c>
      <c r="V9" s="102">
        <v>87</v>
      </c>
      <c r="W9" s="45" t="s">
        <v>520</v>
      </c>
      <c r="X9" s="102">
        <v>406</v>
      </c>
      <c r="Y9" s="45" t="s">
        <v>339</v>
      </c>
      <c r="Z9" s="102">
        <v>50</v>
      </c>
      <c r="AA9" s="45" t="s">
        <v>65</v>
      </c>
      <c r="AB9" s="102">
        <v>57</v>
      </c>
      <c r="AC9" s="45" t="s">
        <v>92</v>
      </c>
      <c r="AD9" s="102">
        <v>0</v>
      </c>
      <c r="AE9" s="45" t="s">
        <v>14</v>
      </c>
      <c r="AF9" s="107">
        <v>1571</v>
      </c>
      <c r="AG9" s="109" t="s">
        <v>80</v>
      </c>
    </row>
    <row r="10" spans="1:33" x14ac:dyDescent="0.2">
      <c r="A10" s="42" t="s">
        <v>108</v>
      </c>
      <c r="B10" s="42"/>
      <c r="C10" s="116" t="s">
        <v>31</v>
      </c>
      <c r="D10" s="102">
        <v>15</v>
      </c>
      <c r="E10" s="45" t="s">
        <v>509</v>
      </c>
      <c r="F10" s="102">
        <v>24</v>
      </c>
      <c r="G10" s="45" t="s">
        <v>293</v>
      </c>
      <c r="H10" s="102">
        <v>496</v>
      </c>
      <c r="I10" s="45" t="s">
        <v>411</v>
      </c>
      <c r="J10" s="102">
        <v>42</v>
      </c>
      <c r="K10" s="45" t="s">
        <v>55</v>
      </c>
      <c r="L10" s="102">
        <v>104</v>
      </c>
      <c r="M10" s="45" t="s">
        <v>84</v>
      </c>
      <c r="N10" s="102">
        <v>66</v>
      </c>
      <c r="O10" s="45" t="s">
        <v>422</v>
      </c>
      <c r="P10" s="102">
        <v>7</v>
      </c>
      <c r="Q10" s="45" t="s">
        <v>398</v>
      </c>
      <c r="R10" s="102">
        <v>89</v>
      </c>
      <c r="S10" s="45" t="s">
        <v>626</v>
      </c>
      <c r="T10" s="102">
        <v>191</v>
      </c>
      <c r="U10" s="45" t="s">
        <v>139</v>
      </c>
      <c r="V10" s="102">
        <v>84</v>
      </c>
      <c r="W10" s="45" t="s">
        <v>184</v>
      </c>
      <c r="X10" s="102">
        <v>468</v>
      </c>
      <c r="Y10" s="45" t="s">
        <v>426</v>
      </c>
      <c r="Z10" s="102">
        <v>50</v>
      </c>
      <c r="AA10" s="45" t="s">
        <v>38</v>
      </c>
      <c r="AB10" s="102">
        <v>70</v>
      </c>
      <c r="AC10" s="45" t="s">
        <v>447</v>
      </c>
      <c r="AD10" s="102">
        <v>0</v>
      </c>
      <c r="AE10" s="45" t="s">
        <v>14</v>
      </c>
      <c r="AF10" s="107">
        <v>1706</v>
      </c>
      <c r="AG10" s="109" t="s">
        <v>575</v>
      </c>
    </row>
    <row r="11" spans="1:33" x14ac:dyDescent="0.2">
      <c r="A11" s="42" t="s">
        <v>108</v>
      </c>
      <c r="B11" s="42"/>
      <c r="C11" s="116" t="s">
        <v>35</v>
      </c>
      <c r="D11" s="102">
        <v>15</v>
      </c>
      <c r="E11" s="45" t="s">
        <v>509</v>
      </c>
      <c r="F11" s="102">
        <v>28</v>
      </c>
      <c r="G11" s="45" t="s">
        <v>457</v>
      </c>
      <c r="H11" s="102">
        <v>480</v>
      </c>
      <c r="I11" s="45" t="s">
        <v>378</v>
      </c>
      <c r="J11" s="102">
        <v>38</v>
      </c>
      <c r="K11" s="45" t="s">
        <v>46</v>
      </c>
      <c r="L11" s="102">
        <v>122</v>
      </c>
      <c r="M11" s="45" t="s">
        <v>648</v>
      </c>
      <c r="N11" s="102">
        <v>67</v>
      </c>
      <c r="O11" s="45" t="s">
        <v>327</v>
      </c>
      <c r="P11" s="102">
        <v>6</v>
      </c>
      <c r="Q11" s="45" t="s">
        <v>398</v>
      </c>
      <c r="R11" s="102">
        <v>88</v>
      </c>
      <c r="S11" s="45" t="s">
        <v>520</v>
      </c>
      <c r="T11" s="102">
        <v>179</v>
      </c>
      <c r="U11" s="45" t="s">
        <v>372</v>
      </c>
      <c r="V11" s="102">
        <v>94</v>
      </c>
      <c r="W11" s="45" t="s">
        <v>414</v>
      </c>
      <c r="X11" s="102">
        <v>364</v>
      </c>
      <c r="Y11" s="45" t="s">
        <v>337</v>
      </c>
      <c r="Z11" s="102">
        <v>46</v>
      </c>
      <c r="AA11" s="45" t="s">
        <v>38</v>
      </c>
      <c r="AB11" s="102">
        <v>83</v>
      </c>
      <c r="AC11" s="45" t="s">
        <v>626</v>
      </c>
      <c r="AD11" s="102">
        <v>0</v>
      </c>
      <c r="AE11" s="45" t="s">
        <v>14</v>
      </c>
      <c r="AF11" s="107">
        <v>1610</v>
      </c>
      <c r="AG11" s="109" t="s">
        <v>578</v>
      </c>
    </row>
    <row r="12" spans="1:33" x14ac:dyDescent="0.2">
      <c r="A12" s="42" t="s">
        <v>108</v>
      </c>
      <c r="B12" s="42"/>
      <c r="C12" s="116" t="s">
        <v>39</v>
      </c>
      <c r="D12" s="102">
        <v>18</v>
      </c>
      <c r="E12" s="45" t="s">
        <v>395</v>
      </c>
      <c r="F12" s="102">
        <v>23</v>
      </c>
      <c r="G12" s="45" t="s">
        <v>293</v>
      </c>
      <c r="H12" s="102">
        <v>462</v>
      </c>
      <c r="I12" s="45" t="s">
        <v>362</v>
      </c>
      <c r="J12" s="102">
        <v>58</v>
      </c>
      <c r="K12" s="45" t="s">
        <v>34</v>
      </c>
      <c r="L12" s="102">
        <v>97</v>
      </c>
      <c r="M12" s="45" t="s">
        <v>530</v>
      </c>
      <c r="N12" s="102">
        <v>65</v>
      </c>
      <c r="O12" s="45" t="s">
        <v>422</v>
      </c>
      <c r="P12" s="102">
        <v>9</v>
      </c>
      <c r="Q12" s="45" t="s">
        <v>340</v>
      </c>
      <c r="R12" s="102">
        <v>74</v>
      </c>
      <c r="S12" s="45" t="s">
        <v>236</v>
      </c>
      <c r="T12" s="102">
        <v>221</v>
      </c>
      <c r="U12" s="45" t="s">
        <v>289</v>
      </c>
      <c r="V12" s="102">
        <v>91</v>
      </c>
      <c r="W12" s="45" t="s">
        <v>520</v>
      </c>
      <c r="X12" s="102">
        <v>397</v>
      </c>
      <c r="Y12" s="45" t="s">
        <v>484</v>
      </c>
      <c r="Z12" s="102">
        <v>50</v>
      </c>
      <c r="AA12" s="45" t="s">
        <v>359</v>
      </c>
      <c r="AB12" s="102">
        <v>82</v>
      </c>
      <c r="AC12" s="45" t="s">
        <v>472</v>
      </c>
      <c r="AD12" s="102">
        <v>0</v>
      </c>
      <c r="AE12" s="45" t="s">
        <v>14</v>
      </c>
      <c r="AF12" s="107">
        <v>1647</v>
      </c>
      <c r="AG12" s="109" t="s">
        <v>285</v>
      </c>
    </row>
    <row r="13" spans="1:33" x14ac:dyDescent="0.2">
      <c r="A13" s="42" t="s">
        <v>108</v>
      </c>
      <c r="B13" s="42"/>
      <c r="C13" s="116" t="s">
        <v>43</v>
      </c>
      <c r="D13" s="102">
        <v>14</v>
      </c>
      <c r="E13" s="45" t="s">
        <v>509</v>
      </c>
      <c r="F13" s="102">
        <v>31</v>
      </c>
      <c r="G13" s="45" t="s">
        <v>232</v>
      </c>
      <c r="H13" s="102">
        <v>485</v>
      </c>
      <c r="I13" s="45" t="s">
        <v>230</v>
      </c>
      <c r="J13" s="102">
        <v>50</v>
      </c>
      <c r="K13" s="45" t="s">
        <v>97</v>
      </c>
      <c r="L13" s="102">
        <v>114</v>
      </c>
      <c r="M13" s="45" t="s">
        <v>218</v>
      </c>
      <c r="N13" s="102">
        <v>67</v>
      </c>
      <c r="O13" s="45" t="s">
        <v>442</v>
      </c>
      <c r="P13" s="102">
        <v>2</v>
      </c>
      <c r="Q13" s="45" t="s">
        <v>452</v>
      </c>
      <c r="R13" s="102">
        <v>77</v>
      </c>
      <c r="S13" s="45" t="s">
        <v>472</v>
      </c>
      <c r="T13" s="102">
        <v>155</v>
      </c>
      <c r="U13" s="45" t="s">
        <v>140</v>
      </c>
      <c r="V13" s="102">
        <v>77</v>
      </c>
      <c r="W13" s="45" t="s">
        <v>472</v>
      </c>
      <c r="X13" s="102">
        <v>319</v>
      </c>
      <c r="Y13" s="45" t="s">
        <v>428</v>
      </c>
      <c r="Z13" s="102">
        <v>50</v>
      </c>
      <c r="AA13" s="45" t="s">
        <v>97</v>
      </c>
      <c r="AB13" s="102">
        <v>87</v>
      </c>
      <c r="AC13" s="45" t="s">
        <v>633</v>
      </c>
      <c r="AD13" s="102">
        <v>0</v>
      </c>
      <c r="AE13" s="45" t="s">
        <v>14</v>
      </c>
      <c r="AF13" s="107">
        <v>1528</v>
      </c>
      <c r="AG13" s="109" t="s">
        <v>504</v>
      </c>
    </row>
    <row r="14" spans="1:33" x14ac:dyDescent="0.2">
      <c r="A14" s="42" t="s">
        <v>108</v>
      </c>
      <c r="B14" s="42"/>
      <c r="C14" s="116" t="s">
        <v>47</v>
      </c>
      <c r="D14" s="102">
        <v>20</v>
      </c>
      <c r="E14" s="45" t="s">
        <v>336</v>
      </c>
      <c r="F14" s="102">
        <v>23</v>
      </c>
      <c r="G14" s="45" t="s">
        <v>157</v>
      </c>
      <c r="H14" s="102">
        <v>471</v>
      </c>
      <c r="I14" s="45" t="s">
        <v>476</v>
      </c>
      <c r="J14" s="102">
        <v>52</v>
      </c>
      <c r="K14" s="45" t="s">
        <v>97</v>
      </c>
      <c r="L14" s="102">
        <v>115</v>
      </c>
      <c r="M14" s="45" t="s">
        <v>629</v>
      </c>
      <c r="N14" s="102">
        <v>63</v>
      </c>
      <c r="O14" s="45" t="s">
        <v>30</v>
      </c>
      <c r="P14" s="102">
        <v>5</v>
      </c>
      <c r="Q14" s="45" t="s">
        <v>257</v>
      </c>
      <c r="R14" s="102">
        <v>69</v>
      </c>
      <c r="S14" s="45" t="s">
        <v>442</v>
      </c>
      <c r="T14" s="102">
        <v>178</v>
      </c>
      <c r="U14" s="45" t="s">
        <v>273</v>
      </c>
      <c r="V14" s="102">
        <v>66</v>
      </c>
      <c r="W14" s="45" t="s">
        <v>327</v>
      </c>
      <c r="X14" s="102">
        <v>397</v>
      </c>
      <c r="Y14" s="45" t="s">
        <v>367</v>
      </c>
      <c r="Z14" s="102">
        <v>30</v>
      </c>
      <c r="AA14" s="45" t="s">
        <v>219</v>
      </c>
      <c r="AB14" s="102">
        <v>70</v>
      </c>
      <c r="AC14" s="45" t="s">
        <v>236</v>
      </c>
      <c r="AD14" s="102">
        <v>0</v>
      </c>
      <c r="AE14" s="45" t="s">
        <v>14</v>
      </c>
      <c r="AF14" s="107">
        <v>1559</v>
      </c>
      <c r="AG14" s="109" t="s">
        <v>441</v>
      </c>
    </row>
    <row r="15" spans="1:33" x14ac:dyDescent="0.2">
      <c r="A15" s="42" t="s">
        <v>108</v>
      </c>
      <c r="B15" s="42"/>
      <c r="C15" s="116" t="s">
        <v>51</v>
      </c>
      <c r="D15" s="102">
        <v>25</v>
      </c>
      <c r="E15" s="45" t="s">
        <v>157</v>
      </c>
      <c r="F15" s="102">
        <v>19</v>
      </c>
      <c r="G15" s="45" t="s">
        <v>395</v>
      </c>
      <c r="H15" s="102">
        <v>470</v>
      </c>
      <c r="I15" s="45" t="s">
        <v>362</v>
      </c>
      <c r="J15" s="102">
        <v>37</v>
      </c>
      <c r="K15" s="45" t="s">
        <v>50</v>
      </c>
      <c r="L15" s="102">
        <v>90</v>
      </c>
      <c r="M15" s="45" t="s">
        <v>141</v>
      </c>
      <c r="N15" s="102">
        <v>86</v>
      </c>
      <c r="O15" s="45" t="s">
        <v>26</v>
      </c>
      <c r="P15" s="102">
        <v>7</v>
      </c>
      <c r="Q15" s="45" t="s">
        <v>398</v>
      </c>
      <c r="R15" s="102">
        <v>92</v>
      </c>
      <c r="S15" s="45" t="s">
        <v>520</v>
      </c>
      <c r="T15" s="102">
        <v>166</v>
      </c>
      <c r="U15" s="45" t="s">
        <v>215</v>
      </c>
      <c r="V15" s="102">
        <v>74</v>
      </c>
      <c r="W15" s="45" t="s">
        <v>442</v>
      </c>
      <c r="X15" s="102">
        <v>498</v>
      </c>
      <c r="Y15" s="45" t="s">
        <v>378</v>
      </c>
      <c r="Z15" s="102">
        <v>32</v>
      </c>
      <c r="AA15" s="45" t="s">
        <v>219</v>
      </c>
      <c r="AB15" s="102">
        <v>73</v>
      </c>
      <c r="AC15" s="45" t="s">
        <v>442</v>
      </c>
      <c r="AD15" s="102">
        <v>2</v>
      </c>
      <c r="AE15" s="45" t="s">
        <v>452</v>
      </c>
      <c r="AF15" s="107">
        <v>1671</v>
      </c>
      <c r="AG15" s="109" t="s">
        <v>134</v>
      </c>
    </row>
    <row r="16" spans="1:33" x14ac:dyDescent="0.2">
      <c r="A16" s="42" t="s">
        <v>108</v>
      </c>
      <c r="B16" s="42"/>
      <c r="C16" s="116" t="s">
        <v>52</v>
      </c>
      <c r="D16" s="102">
        <v>20</v>
      </c>
      <c r="E16" s="45" t="s">
        <v>395</v>
      </c>
      <c r="F16" s="102">
        <v>26</v>
      </c>
      <c r="G16" s="45" t="s">
        <v>293</v>
      </c>
      <c r="H16" s="102">
        <v>417</v>
      </c>
      <c r="I16" s="45" t="s">
        <v>182</v>
      </c>
      <c r="J16" s="102">
        <v>51</v>
      </c>
      <c r="K16" s="45" t="s">
        <v>42</v>
      </c>
      <c r="L16" s="102">
        <v>97</v>
      </c>
      <c r="M16" s="45" t="s">
        <v>141</v>
      </c>
      <c r="N16" s="102">
        <v>99</v>
      </c>
      <c r="O16" s="45" t="s">
        <v>520</v>
      </c>
      <c r="P16" s="102">
        <v>2</v>
      </c>
      <c r="Q16" s="45" t="s">
        <v>452</v>
      </c>
      <c r="R16" s="102">
        <v>72</v>
      </c>
      <c r="S16" s="45" t="s">
        <v>30</v>
      </c>
      <c r="T16" s="102">
        <v>150</v>
      </c>
      <c r="U16" s="45" t="s">
        <v>285</v>
      </c>
      <c r="V16" s="102">
        <v>53</v>
      </c>
      <c r="W16" s="45" t="s">
        <v>38</v>
      </c>
      <c r="X16" s="102">
        <v>750</v>
      </c>
      <c r="Y16" s="45" t="s">
        <v>13</v>
      </c>
      <c r="Z16" s="102">
        <v>18</v>
      </c>
      <c r="AA16" s="45" t="s">
        <v>391</v>
      </c>
      <c r="AB16" s="102">
        <v>56</v>
      </c>
      <c r="AC16" s="45" t="s">
        <v>114</v>
      </c>
      <c r="AD16" s="102">
        <v>1</v>
      </c>
      <c r="AE16" s="45" t="s">
        <v>452</v>
      </c>
      <c r="AF16" s="107">
        <v>1812</v>
      </c>
      <c r="AG16" s="109" t="s">
        <v>458</v>
      </c>
    </row>
    <row r="17" spans="1:33" x14ac:dyDescent="0.2">
      <c r="A17" s="42" t="s">
        <v>108</v>
      </c>
      <c r="B17" s="42"/>
      <c r="C17" s="116" t="s">
        <v>56</v>
      </c>
      <c r="D17" s="102">
        <v>10</v>
      </c>
      <c r="E17" s="45" t="s">
        <v>632</v>
      </c>
      <c r="F17" s="102">
        <v>27</v>
      </c>
      <c r="G17" s="45" t="s">
        <v>157</v>
      </c>
      <c r="H17" s="102">
        <v>361</v>
      </c>
      <c r="I17" s="45" t="s">
        <v>409</v>
      </c>
      <c r="J17" s="102">
        <v>47</v>
      </c>
      <c r="K17" s="45" t="s">
        <v>263</v>
      </c>
      <c r="L17" s="102">
        <v>69</v>
      </c>
      <c r="M17" s="45" t="s">
        <v>30</v>
      </c>
      <c r="N17" s="102">
        <v>83</v>
      </c>
      <c r="O17" s="45" t="s">
        <v>130</v>
      </c>
      <c r="P17" s="102">
        <v>0</v>
      </c>
      <c r="Q17" s="45" t="s">
        <v>14</v>
      </c>
      <c r="R17" s="102">
        <v>42</v>
      </c>
      <c r="S17" s="45" t="s">
        <v>46</v>
      </c>
      <c r="T17" s="102">
        <v>168</v>
      </c>
      <c r="U17" s="45" t="s">
        <v>179</v>
      </c>
      <c r="V17" s="102">
        <v>71</v>
      </c>
      <c r="W17" s="45" t="s">
        <v>447</v>
      </c>
      <c r="X17" s="102">
        <v>784</v>
      </c>
      <c r="Y17" s="45" t="s">
        <v>545</v>
      </c>
      <c r="Z17" s="102">
        <v>25</v>
      </c>
      <c r="AA17" s="45" t="s">
        <v>293</v>
      </c>
      <c r="AB17" s="102">
        <v>58</v>
      </c>
      <c r="AC17" s="45" t="s">
        <v>97</v>
      </c>
      <c r="AD17" s="102">
        <v>0</v>
      </c>
      <c r="AE17" s="45" t="s">
        <v>14</v>
      </c>
      <c r="AF17" s="107">
        <v>1745</v>
      </c>
      <c r="AG17" s="109" t="s">
        <v>322</v>
      </c>
    </row>
    <row r="18" spans="1:33" x14ac:dyDescent="0.2">
      <c r="A18" s="42" t="s">
        <v>108</v>
      </c>
      <c r="B18" s="42"/>
      <c r="C18" s="116" t="s">
        <v>9</v>
      </c>
      <c r="D18" s="102">
        <f>SUBTOTAL(109,D6:D17)</f>
        <v>194</v>
      </c>
      <c r="E18" s="45" t="str">
        <f>CONCATENATE("(",FIXED(_tbl7[[#This Row],[Blood / lymphatic]]/_tbl7[[#This Row],[Total]]*100,1),")")</f>
        <v>(1.0)</v>
      </c>
      <c r="F18" s="102">
        <f>SUBTOTAL(109,F6:F17)</f>
        <v>305</v>
      </c>
      <c r="G18" s="45" t="str">
        <f>CONCATENATE("(",FIXED(_tbl7[[#This Row],[Body wall and cavities]]/_tbl7[[#This Row],[Total]]*100,1),")")</f>
        <v>(1.5)</v>
      </c>
      <c r="H18" s="102">
        <f>SUBTOTAL(109,H6:H17)</f>
        <v>5569</v>
      </c>
      <c r="I18" s="45" t="str">
        <f>CONCATENATE("(",FIXED(_tbl7[[#This Row],[Cardiovascular]]/_tbl7[[#This Row],[Total]]*100,1),")")</f>
        <v>(28.0)</v>
      </c>
      <c r="J18" s="102">
        <f>SUBTOTAL(109,J6:J17)</f>
        <v>578</v>
      </c>
      <c r="K18" s="45" t="str">
        <f>CONCATENATE("(",FIXED(_tbl7[[#This Row],[Endocrine / metabolic]]/_tbl7[[#This Row],[Total]]*100,1),")")</f>
        <v>(2.9)</v>
      </c>
      <c r="L18" s="102">
        <f>SUBTOTAL(109,L6:L17)</f>
        <v>1171</v>
      </c>
      <c r="M18" s="45" t="str">
        <f>CONCATENATE("(",FIXED(_tbl7[[#This Row],[Gastrointestinal]]/_tbl7[[#This Row],[Total]]*100,1),")")</f>
        <v>(5.9)</v>
      </c>
      <c r="N18" s="102">
        <f>SUBTOTAL(109,N6:N17)</f>
        <v>974</v>
      </c>
      <c r="O18" s="45" t="str">
        <f>CONCATENATE("(",FIXED(_tbl7[[#This Row],[Infection]]/_tbl7[[#This Row],[Total]]*100,1),")")</f>
        <v>(4.9)</v>
      </c>
      <c r="P18" s="102">
        <f>SUBTOTAL(109,P6:P17)</f>
        <v>57</v>
      </c>
      <c r="Q18" s="45" t="str">
        <f>CONCATENATE("(",FIXED(_tbl7[[#This Row],[Multisystem]]/_tbl7[[#This Row],[Total]]*100,1),")")</f>
        <v>(0.3)</v>
      </c>
      <c r="R18" s="102">
        <f>SUBTOTAL(109,R6:R17)</f>
        <v>875</v>
      </c>
      <c r="S18" s="45" t="str">
        <f>CONCATENATE("(",FIXED(_tbl7[[#This Row],[Multisystem]]/_tbl7[[#This Row],[Total]]*100,1),")")</f>
        <v>(0.3)</v>
      </c>
      <c r="T18" s="102">
        <f>SUBTOTAL(109,T6:T17)</f>
        <v>2146</v>
      </c>
      <c r="U18" s="45" t="str">
        <f>CONCATENATE("(",FIXED(_tbl7[[#This Row],[Neurological]]/_tbl7[[#This Row],[Total]]*100,1),")")</f>
        <v>(10.8)</v>
      </c>
      <c r="V18" s="102">
        <f>SUBTOTAL(109,V6:V17)</f>
        <v>934</v>
      </c>
      <c r="W18" s="45" t="str">
        <f>CONCATENATE("(",FIXED(_tbl7[[#This Row],[Oncology]]/_tbl7[[#This Row],[Total]]*100,1),")")</f>
        <v>(4.7)</v>
      </c>
      <c r="X18" s="102">
        <f>SUBTOTAL(109,X6:X17)</f>
        <v>5830</v>
      </c>
      <c r="Y18" s="45" t="str">
        <f>CONCATENATE("(",FIXED(_tbl7[[#This Row],[Respiratory]]/_tbl7[[#This Row],[Total]]*100,1),")")</f>
        <v>(29.3)</v>
      </c>
      <c r="Z18" s="102">
        <f>SUBTOTAL(109,Z6:Z17)</f>
        <v>425</v>
      </c>
      <c r="AA18" s="45" t="str">
        <f>CONCATENATE("(",FIXED(_tbl7[[#This Row],[Trauma]]/_tbl7[[#This Row],[Total]]*100,1),")")</f>
        <v>(2.1)</v>
      </c>
      <c r="AB18" s="102">
        <f>SUBTOTAL(109,AB6:AB17)</f>
        <v>808</v>
      </c>
      <c r="AC18" s="45" t="str">
        <f>CONCATENATE("(",FIXED(_tbl7[[#This Row],[Other]]/_tbl7[[#This Row],[Total]]*100,1),")")</f>
        <v>(4.1)</v>
      </c>
      <c r="AD18" s="102">
        <f>SUBTOTAL(109,AD6:AD17)</f>
        <v>3</v>
      </c>
      <c r="AE18" s="45" t="str">
        <f>CONCATENATE("(",FIXED(_tbl7[[#This Row],[Unknown]]/_tbl7[[#This Row],[Total]]*100,1),")")</f>
        <v>(0.0)</v>
      </c>
      <c r="AF18" s="102">
        <f>SUBTOTAL(109,AF6:AF17)</f>
        <v>19869</v>
      </c>
      <c r="AG18" s="109" t="str">
        <f>CONCATENATE("(",FIXED(_tbl7[[#This Row],[Total]]/$AF$45*100,1),")")</f>
        <v>(32.9)</v>
      </c>
    </row>
    <row r="19" spans="1:33" x14ac:dyDescent="0.2">
      <c r="A19" s="42" t="s">
        <v>260</v>
      </c>
      <c r="B19" s="42">
        <v>2018</v>
      </c>
      <c r="C19" s="116" t="s">
        <v>16</v>
      </c>
      <c r="D19" s="102">
        <v>11</v>
      </c>
      <c r="E19" s="45" t="s">
        <v>632</v>
      </c>
      <c r="F19" s="102">
        <v>32</v>
      </c>
      <c r="G19" s="45" t="s">
        <v>457</v>
      </c>
      <c r="H19" s="102">
        <v>472</v>
      </c>
      <c r="I19" s="45" t="s">
        <v>377</v>
      </c>
      <c r="J19" s="102">
        <v>57</v>
      </c>
      <c r="K19" s="45" t="s">
        <v>359</v>
      </c>
      <c r="L19" s="102">
        <v>106</v>
      </c>
      <c r="M19" s="45" t="s">
        <v>633</v>
      </c>
      <c r="N19" s="102">
        <v>113</v>
      </c>
      <c r="O19" s="45" t="s">
        <v>317</v>
      </c>
      <c r="P19" s="102">
        <v>2</v>
      </c>
      <c r="Q19" s="45" t="s">
        <v>452</v>
      </c>
      <c r="R19" s="102">
        <v>83</v>
      </c>
      <c r="S19" s="45" t="s">
        <v>442</v>
      </c>
      <c r="T19" s="102">
        <v>197</v>
      </c>
      <c r="U19" s="45" t="s">
        <v>299</v>
      </c>
      <c r="V19" s="102">
        <v>89</v>
      </c>
      <c r="W19" s="45" t="s">
        <v>130</v>
      </c>
      <c r="X19" s="102">
        <v>619</v>
      </c>
      <c r="Y19" s="45" t="s">
        <v>259</v>
      </c>
      <c r="Z19" s="102">
        <v>22</v>
      </c>
      <c r="AA19" s="45" t="s">
        <v>439</v>
      </c>
      <c r="AB19" s="102">
        <v>67</v>
      </c>
      <c r="AC19" s="45" t="s">
        <v>92</v>
      </c>
      <c r="AD19" s="102">
        <v>1</v>
      </c>
      <c r="AE19" s="45" t="s">
        <v>452</v>
      </c>
      <c r="AF19" s="107">
        <v>1871</v>
      </c>
      <c r="AG19" s="109" t="s">
        <v>133</v>
      </c>
    </row>
    <row r="20" spans="1:33" x14ac:dyDescent="0.2">
      <c r="A20" s="42" t="s">
        <v>260</v>
      </c>
      <c r="B20" s="42"/>
      <c r="C20" s="116" t="s">
        <v>20</v>
      </c>
      <c r="D20" s="102">
        <v>22</v>
      </c>
      <c r="E20" s="45" t="s">
        <v>293</v>
      </c>
      <c r="F20" s="102">
        <v>24</v>
      </c>
      <c r="G20" s="45" t="s">
        <v>207</v>
      </c>
      <c r="H20" s="102">
        <v>427</v>
      </c>
      <c r="I20" s="45" t="s">
        <v>117</v>
      </c>
      <c r="J20" s="102">
        <v>48</v>
      </c>
      <c r="K20" s="45" t="s">
        <v>114</v>
      </c>
      <c r="L20" s="102">
        <v>89</v>
      </c>
      <c r="M20" s="45" t="s">
        <v>414</v>
      </c>
      <c r="N20" s="102">
        <v>111</v>
      </c>
      <c r="O20" s="45" t="s">
        <v>83</v>
      </c>
      <c r="P20" s="102">
        <v>2</v>
      </c>
      <c r="Q20" s="45" t="s">
        <v>452</v>
      </c>
      <c r="R20" s="102">
        <v>62</v>
      </c>
      <c r="S20" s="45" t="s">
        <v>30</v>
      </c>
      <c r="T20" s="102">
        <v>161</v>
      </c>
      <c r="U20" s="45" t="s">
        <v>640</v>
      </c>
      <c r="V20" s="102">
        <v>83</v>
      </c>
      <c r="W20" s="45" t="s">
        <v>141</v>
      </c>
      <c r="X20" s="102">
        <v>427</v>
      </c>
      <c r="Y20" s="45" t="s">
        <v>117</v>
      </c>
      <c r="Z20" s="102">
        <v>26</v>
      </c>
      <c r="AA20" s="45" t="s">
        <v>457</v>
      </c>
      <c r="AB20" s="102">
        <v>62</v>
      </c>
      <c r="AC20" s="45" t="s">
        <v>30</v>
      </c>
      <c r="AD20" s="102">
        <v>0</v>
      </c>
      <c r="AE20" s="45" t="s">
        <v>14</v>
      </c>
      <c r="AF20" s="107">
        <v>1544</v>
      </c>
      <c r="AG20" s="109" t="s">
        <v>504</v>
      </c>
    </row>
    <row r="21" spans="1:33" x14ac:dyDescent="0.2">
      <c r="A21" s="42" t="s">
        <v>260</v>
      </c>
      <c r="B21" s="42"/>
      <c r="C21" s="116" t="s">
        <v>23</v>
      </c>
      <c r="D21" s="102">
        <v>22</v>
      </c>
      <c r="E21" s="45" t="s">
        <v>439</v>
      </c>
      <c r="F21" s="102">
        <v>29</v>
      </c>
      <c r="G21" s="45" t="s">
        <v>207</v>
      </c>
      <c r="H21" s="102">
        <v>461</v>
      </c>
      <c r="I21" s="45" t="s">
        <v>438</v>
      </c>
      <c r="J21" s="102">
        <v>48</v>
      </c>
      <c r="K21" s="45" t="s">
        <v>263</v>
      </c>
      <c r="L21" s="102">
        <v>99</v>
      </c>
      <c r="M21" s="45" t="s">
        <v>270</v>
      </c>
      <c r="N21" s="102">
        <v>127</v>
      </c>
      <c r="O21" s="45" t="s">
        <v>83</v>
      </c>
      <c r="P21" s="102">
        <v>4</v>
      </c>
      <c r="Q21" s="45" t="s">
        <v>492</v>
      </c>
      <c r="R21" s="102">
        <v>83</v>
      </c>
      <c r="S21" s="45" t="s">
        <v>300</v>
      </c>
      <c r="T21" s="102">
        <v>209</v>
      </c>
      <c r="U21" s="45" t="s">
        <v>297</v>
      </c>
      <c r="V21" s="102">
        <v>78</v>
      </c>
      <c r="W21" s="45" t="s">
        <v>442</v>
      </c>
      <c r="X21" s="102">
        <v>499</v>
      </c>
      <c r="Y21" s="45" t="s">
        <v>333</v>
      </c>
      <c r="Z21" s="102">
        <v>30</v>
      </c>
      <c r="AA21" s="45" t="s">
        <v>457</v>
      </c>
      <c r="AB21" s="102">
        <v>74</v>
      </c>
      <c r="AC21" s="45" t="s">
        <v>327</v>
      </c>
      <c r="AD21" s="102">
        <v>0</v>
      </c>
      <c r="AE21" s="45" t="s">
        <v>14</v>
      </c>
      <c r="AF21" s="107">
        <v>1763</v>
      </c>
      <c r="AG21" s="109" t="s">
        <v>585</v>
      </c>
    </row>
    <row r="22" spans="1:33" x14ac:dyDescent="0.2">
      <c r="A22" s="42" t="s">
        <v>260</v>
      </c>
      <c r="B22" s="42"/>
      <c r="C22" s="116" t="s">
        <v>27</v>
      </c>
      <c r="D22" s="102">
        <v>21</v>
      </c>
      <c r="E22" s="45" t="s">
        <v>336</v>
      </c>
      <c r="F22" s="102">
        <v>18</v>
      </c>
      <c r="G22" s="45" t="s">
        <v>395</v>
      </c>
      <c r="H22" s="102">
        <v>429</v>
      </c>
      <c r="I22" s="45" t="s">
        <v>149</v>
      </c>
      <c r="J22" s="102">
        <v>62</v>
      </c>
      <c r="K22" s="45" t="s">
        <v>135</v>
      </c>
      <c r="L22" s="102">
        <v>100</v>
      </c>
      <c r="M22" s="45" t="s">
        <v>22</v>
      </c>
      <c r="N22" s="102">
        <v>99</v>
      </c>
      <c r="O22" s="45" t="s">
        <v>84</v>
      </c>
      <c r="P22" s="102">
        <v>6</v>
      </c>
      <c r="Q22" s="45" t="s">
        <v>398</v>
      </c>
      <c r="R22" s="102">
        <v>79</v>
      </c>
      <c r="S22" s="45" t="s">
        <v>184</v>
      </c>
      <c r="T22" s="102">
        <v>212</v>
      </c>
      <c r="U22" s="45" t="s">
        <v>381</v>
      </c>
      <c r="V22" s="102">
        <v>82</v>
      </c>
      <c r="W22" s="45" t="s">
        <v>472</v>
      </c>
      <c r="X22" s="102">
        <v>425</v>
      </c>
      <c r="Y22" s="45" t="s">
        <v>438</v>
      </c>
      <c r="Z22" s="102">
        <v>35</v>
      </c>
      <c r="AA22" s="45" t="s">
        <v>50</v>
      </c>
      <c r="AB22" s="102">
        <v>58</v>
      </c>
      <c r="AC22" s="45" t="s">
        <v>92</v>
      </c>
      <c r="AD22" s="102">
        <v>0</v>
      </c>
      <c r="AE22" s="45" t="s">
        <v>14</v>
      </c>
      <c r="AF22" s="107">
        <v>1626</v>
      </c>
      <c r="AG22" s="109" t="s">
        <v>578</v>
      </c>
    </row>
    <row r="23" spans="1:33" x14ac:dyDescent="0.2">
      <c r="A23" s="42" t="s">
        <v>260</v>
      </c>
      <c r="B23" s="42"/>
      <c r="C23" s="116" t="s">
        <v>31</v>
      </c>
      <c r="D23" s="102">
        <v>24</v>
      </c>
      <c r="E23" s="45" t="s">
        <v>293</v>
      </c>
      <c r="F23" s="102">
        <v>23</v>
      </c>
      <c r="G23" s="45" t="s">
        <v>293</v>
      </c>
      <c r="H23" s="102">
        <v>464</v>
      </c>
      <c r="I23" s="45" t="s">
        <v>295</v>
      </c>
      <c r="J23" s="102">
        <v>56</v>
      </c>
      <c r="K23" s="45" t="s">
        <v>97</v>
      </c>
      <c r="L23" s="102">
        <v>115</v>
      </c>
      <c r="M23" s="45" t="s">
        <v>211</v>
      </c>
      <c r="N23" s="102">
        <v>99</v>
      </c>
      <c r="O23" s="45" t="s">
        <v>530</v>
      </c>
      <c r="P23" s="102">
        <v>6</v>
      </c>
      <c r="Q23" s="45" t="s">
        <v>398</v>
      </c>
      <c r="R23" s="102">
        <v>76</v>
      </c>
      <c r="S23" s="45" t="s">
        <v>236</v>
      </c>
      <c r="T23" s="102">
        <v>188</v>
      </c>
      <c r="U23" s="45" t="s">
        <v>372</v>
      </c>
      <c r="V23" s="102">
        <v>79</v>
      </c>
      <c r="W23" s="45" t="s">
        <v>300</v>
      </c>
      <c r="X23" s="102">
        <v>447</v>
      </c>
      <c r="Y23" s="45" t="s">
        <v>399</v>
      </c>
      <c r="Z23" s="102">
        <v>40</v>
      </c>
      <c r="AA23" s="45" t="s">
        <v>46</v>
      </c>
      <c r="AB23" s="102">
        <v>71</v>
      </c>
      <c r="AC23" s="45" t="s">
        <v>327</v>
      </c>
      <c r="AD23" s="102">
        <v>0</v>
      </c>
      <c r="AE23" s="45" t="s">
        <v>14</v>
      </c>
      <c r="AF23" s="107">
        <v>1688</v>
      </c>
      <c r="AG23" s="109" t="s">
        <v>134</v>
      </c>
    </row>
    <row r="24" spans="1:33" x14ac:dyDescent="0.2">
      <c r="A24" s="42" t="s">
        <v>260</v>
      </c>
      <c r="B24" s="42"/>
      <c r="C24" s="116" t="s">
        <v>35</v>
      </c>
      <c r="D24" s="102">
        <v>19</v>
      </c>
      <c r="E24" s="45" t="s">
        <v>439</v>
      </c>
      <c r="F24" s="102">
        <v>36</v>
      </c>
      <c r="G24" s="45" t="s">
        <v>427</v>
      </c>
      <c r="H24" s="102">
        <v>445</v>
      </c>
      <c r="I24" s="45" t="s">
        <v>366</v>
      </c>
      <c r="J24" s="102">
        <v>51</v>
      </c>
      <c r="K24" s="45" t="s">
        <v>97</v>
      </c>
      <c r="L24" s="102">
        <v>110</v>
      </c>
      <c r="M24" s="45" t="s">
        <v>563</v>
      </c>
      <c r="N24" s="102">
        <v>94</v>
      </c>
      <c r="O24" s="45" t="s">
        <v>84</v>
      </c>
      <c r="P24" s="102">
        <v>4</v>
      </c>
      <c r="Q24" s="45" t="s">
        <v>257</v>
      </c>
      <c r="R24" s="102">
        <v>90</v>
      </c>
      <c r="S24" s="45" t="s">
        <v>414</v>
      </c>
      <c r="T24" s="102">
        <v>171</v>
      </c>
      <c r="U24" s="45" t="s">
        <v>628</v>
      </c>
      <c r="V24" s="102">
        <v>66</v>
      </c>
      <c r="W24" s="45" t="s">
        <v>89</v>
      </c>
      <c r="X24" s="102">
        <v>341</v>
      </c>
      <c r="Y24" s="45" t="s">
        <v>393</v>
      </c>
      <c r="Z24" s="102">
        <v>42</v>
      </c>
      <c r="AA24" s="45" t="s">
        <v>263</v>
      </c>
      <c r="AB24" s="102">
        <v>82</v>
      </c>
      <c r="AC24" s="45" t="s">
        <v>87</v>
      </c>
      <c r="AD24" s="102">
        <v>0</v>
      </c>
      <c r="AE24" s="45" t="s">
        <v>14</v>
      </c>
      <c r="AF24" s="107">
        <v>1551</v>
      </c>
      <c r="AG24" s="109" t="s">
        <v>504</v>
      </c>
    </row>
    <row r="25" spans="1:33" x14ac:dyDescent="0.2">
      <c r="A25" s="42" t="s">
        <v>260</v>
      </c>
      <c r="B25" s="42"/>
      <c r="C25" s="116" t="s">
        <v>39</v>
      </c>
      <c r="D25" s="102">
        <v>19</v>
      </c>
      <c r="E25" s="45" t="s">
        <v>439</v>
      </c>
      <c r="F25" s="102">
        <v>29</v>
      </c>
      <c r="G25" s="45" t="s">
        <v>462</v>
      </c>
      <c r="H25" s="102">
        <v>518</v>
      </c>
      <c r="I25" s="45" t="s">
        <v>111</v>
      </c>
      <c r="J25" s="102">
        <v>48</v>
      </c>
      <c r="K25" s="45" t="s">
        <v>359</v>
      </c>
      <c r="L25" s="102">
        <v>88</v>
      </c>
      <c r="M25" s="45" t="s">
        <v>270</v>
      </c>
      <c r="N25" s="102">
        <v>80</v>
      </c>
      <c r="O25" s="45" t="s">
        <v>26</v>
      </c>
      <c r="P25" s="102">
        <v>9</v>
      </c>
      <c r="Q25" s="45" t="s">
        <v>632</v>
      </c>
      <c r="R25" s="102">
        <v>92</v>
      </c>
      <c r="S25" s="45" t="s">
        <v>414</v>
      </c>
      <c r="T25" s="102">
        <v>172</v>
      </c>
      <c r="U25" s="45" t="s">
        <v>634</v>
      </c>
      <c r="V25" s="102">
        <v>57</v>
      </c>
      <c r="W25" s="45" t="s">
        <v>92</v>
      </c>
      <c r="X25" s="102">
        <v>343</v>
      </c>
      <c r="Y25" s="45" t="s">
        <v>248</v>
      </c>
      <c r="Z25" s="102">
        <v>42</v>
      </c>
      <c r="AA25" s="45" t="s">
        <v>263</v>
      </c>
      <c r="AB25" s="102">
        <v>80</v>
      </c>
      <c r="AC25" s="45" t="s">
        <v>26</v>
      </c>
      <c r="AD25" s="102">
        <v>2</v>
      </c>
      <c r="AE25" s="45" t="s">
        <v>452</v>
      </c>
      <c r="AF25" s="107">
        <v>1579</v>
      </c>
      <c r="AG25" s="109" t="s">
        <v>441</v>
      </c>
    </row>
    <row r="26" spans="1:33" x14ac:dyDescent="0.2">
      <c r="A26" s="42" t="s">
        <v>260</v>
      </c>
      <c r="B26" s="42"/>
      <c r="C26" s="116" t="s">
        <v>43</v>
      </c>
      <c r="D26" s="102">
        <v>16</v>
      </c>
      <c r="E26" s="45" t="s">
        <v>391</v>
      </c>
      <c r="F26" s="102">
        <v>31</v>
      </c>
      <c r="G26" s="45" t="s">
        <v>232</v>
      </c>
      <c r="H26" s="102">
        <v>470</v>
      </c>
      <c r="I26" s="45" t="s">
        <v>324</v>
      </c>
      <c r="J26" s="102">
        <v>48</v>
      </c>
      <c r="K26" s="45" t="s">
        <v>114</v>
      </c>
      <c r="L26" s="102">
        <v>122</v>
      </c>
      <c r="M26" s="45" t="s">
        <v>441</v>
      </c>
      <c r="N26" s="102">
        <v>75</v>
      </c>
      <c r="O26" s="45" t="s">
        <v>130</v>
      </c>
      <c r="P26" s="102">
        <v>0</v>
      </c>
      <c r="Q26" s="45" t="s">
        <v>14</v>
      </c>
      <c r="R26" s="102">
        <v>82</v>
      </c>
      <c r="S26" s="45" t="s">
        <v>87</v>
      </c>
      <c r="T26" s="102">
        <v>189</v>
      </c>
      <c r="U26" s="45" t="s">
        <v>244</v>
      </c>
      <c r="V26" s="102">
        <v>74</v>
      </c>
      <c r="W26" s="45" t="s">
        <v>300</v>
      </c>
      <c r="X26" s="102">
        <v>321</v>
      </c>
      <c r="Y26" s="45" t="s">
        <v>768</v>
      </c>
      <c r="Z26" s="102">
        <v>40</v>
      </c>
      <c r="AA26" s="45" t="s">
        <v>241</v>
      </c>
      <c r="AB26" s="102">
        <v>92</v>
      </c>
      <c r="AC26" s="45" t="s">
        <v>530</v>
      </c>
      <c r="AD26" s="102">
        <v>0</v>
      </c>
      <c r="AE26" s="45" t="s">
        <v>14</v>
      </c>
      <c r="AF26" s="107">
        <v>1560</v>
      </c>
      <c r="AG26" s="109" t="s">
        <v>504</v>
      </c>
    </row>
    <row r="27" spans="1:33" x14ac:dyDescent="0.2">
      <c r="A27" s="42" t="s">
        <v>260</v>
      </c>
      <c r="B27" s="42"/>
      <c r="C27" s="116" t="s">
        <v>47</v>
      </c>
      <c r="D27" s="102">
        <v>24</v>
      </c>
      <c r="E27" s="45" t="s">
        <v>157</v>
      </c>
      <c r="F27" s="102">
        <v>25</v>
      </c>
      <c r="G27" s="45" t="s">
        <v>207</v>
      </c>
      <c r="H27" s="102">
        <v>453</v>
      </c>
      <c r="I27" s="45" t="s">
        <v>366</v>
      </c>
      <c r="J27" s="102">
        <v>47</v>
      </c>
      <c r="K27" s="45" t="s">
        <v>359</v>
      </c>
      <c r="L27" s="102">
        <v>102</v>
      </c>
      <c r="M27" s="45" t="s">
        <v>450</v>
      </c>
      <c r="N27" s="102">
        <v>80</v>
      </c>
      <c r="O27" s="45" t="s">
        <v>26</v>
      </c>
      <c r="P27" s="102">
        <v>3</v>
      </c>
      <c r="Q27" s="45" t="s">
        <v>492</v>
      </c>
      <c r="R27" s="102">
        <v>95</v>
      </c>
      <c r="S27" s="45" t="s">
        <v>317</v>
      </c>
      <c r="T27" s="102">
        <v>157</v>
      </c>
      <c r="U27" s="45" t="s">
        <v>215</v>
      </c>
      <c r="V27" s="102">
        <v>61</v>
      </c>
      <c r="W27" s="45" t="s">
        <v>422</v>
      </c>
      <c r="X27" s="102">
        <v>435</v>
      </c>
      <c r="Y27" s="45" t="s">
        <v>295</v>
      </c>
      <c r="Z27" s="102">
        <v>28</v>
      </c>
      <c r="AA27" s="45" t="s">
        <v>462</v>
      </c>
      <c r="AB27" s="102">
        <v>69</v>
      </c>
      <c r="AC27" s="45" t="s">
        <v>442</v>
      </c>
      <c r="AD27" s="102">
        <v>0</v>
      </c>
      <c r="AE27" s="45" t="s">
        <v>14</v>
      </c>
      <c r="AF27" s="107">
        <v>1579</v>
      </c>
      <c r="AG27" s="109" t="s">
        <v>441</v>
      </c>
    </row>
    <row r="28" spans="1:33" x14ac:dyDescent="0.2">
      <c r="A28" s="42" t="s">
        <v>260</v>
      </c>
      <c r="B28" s="42"/>
      <c r="C28" s="116" t="s">
        <v>51</v>
      </c>
      <c r="D28" s="102">
        <v>26</v>
      </c>
      <c r="E28" s="45" t="s">
        <v>293</v>
      </c>
      <c r="F28" s="102">
        <v>37</v>
      </c>
      <c r="G28" s="45" t="s">
        <v>232</v>
      </c>
      <c r="H28" s="102">
        <v>492</v>
      </c>
      <c r="I28" s="45" t="s">
        <v>275</v>
      </c>
      <c r="J28" s="102">
        <v>54</v>
      </c>
      <c r="K28" s="45" t="s">
        <v>359</v>
      </c>
      <c r="L28" s="102">
        <v>106</v>
      </c>
      <c r="M28" s="45" t="s">
        <v>414</v>
      </c>
      <c r="N28" s="102">
        <v>73</v>
      </c>
      <c r="O28" s="45" t="s">
        <v>30</v>
      </c>
      <c r="P28" s="102">
        <v>3</v>
      </c>
      <c r="Q28" s="45" t="s">
        <v>492</v>
      </c>
      <c r="R28" s="102">
        <v>92</v>
      </c>
      <c r="S28" s="45" t="s">
        <v>26</v>
      </c>
      <c r="T28" s="102">
        <v>207</v>
      </c>
      <c r="U28" s="45" t="s">
        <v>273</v>
      </c>
      <c r="V28" s="102">
        <v>56</v>
      </c>
      <c r="W28" s="45" t="s">
        <v>114</v>
      </c>
      <c r="X28" s="102">
        <v>554</v>
      </c>
      <c r="Y28" s="45" t="s">
        <v>349</v>
      </c>
      <c r="Z28" s="102">
        <v>28</v>
      </c>
      <c r="AA28" s="45" t="s">
        <v>157</v>
      </c>
      <c r="AB28" s="102">
        <v>92</v>
      </c>
      <c r="AC28" s="45" t="s">
        <v>26</v>
      </c>
      <c r="AD28" s="102">
        <v>0</v>
      </c>
      <c r="AE28" s="45" t="s">
        <v>14</v>
      </c>
      <c r="AF28" s="107">
        <v>1820</v>
      </c>
      <c r="AG28" s="109" t="s">
        <v>590</v>
      </c>
    </row>
    <row r="29" spans="1:33" x14ac:dyDescent="0.2">
      <c r="A29" s="42" t="s">
        <v>260</v>
      </c>
      <c r="B29" s="42"/>
      <c r="C29" s="116" t="s">
        <v>52</v>
      </c>
      <c r="D29" s="102">
        <v>10</v>
      </c>
      <c r="E29" s="45" t="s">
        <v>340</v>
      </c>
      <c r="F29" s="102">
        <v>30</v>
      </c>
      <c r="G29" s="45" t="s">
        <v>207</v>
      </c>
      <c r="H29" s="102">
        <v>416</v>
      </c>
      <c r="I29" s="45" t="s">
        <v>269</v>
      </c>
      <c r="J29" s="102">
        <v>34</v>
      </c>
      <c r="K29" s="45" t="s">
        <v>219</v>
      </c>
      <c r="L29" s="102">
        <v>95</v>
      </c>
      <c r="M29" s="45" t="s">
        <v>626</v>
      </c>
      <c r="N29" s="102">
        <v>96</v>
      </c>
      <c r="O29" s="45" t="s">
        <v>626</v>
      </c>
      <c r="P29" s="102">
        <v>2</v>
      </c>
      <c r="Q29" s="45" t="s">
        <v>452</v>
      </c>
      <c r="R29" s="102">
        <v>58</v>
      </c>
      <c r="S29" s="45" t="s">
        <v>65</v>
      </c>
      <c r="T29" s="102">
        <v>164</v>
      </c>
      <c r="U29" s="45" t="s">
        <v>183</v>
      </c>
      <c r="V29" s="102">
        <v>66</v>
      </c>
      <c r="W29" s="45" t="s">
        <v>92</v>
      </c>
      <c r="X29" s="102">
        <v>786</v>
      </c>
      <c r="Y29" s="45" t="s">
        <v>523</v>
      </c>
      <c r="Z29" s="102">
        <v>23</v>
      </c>
      <c r="AA29" s="45" t="s">
        <v>336</v>
      </c>
      <c r="AB29" s="102">
        <v>53</v>
      </c>
      <c r="AC29" s="45" t="s">
        <v>38</v>
      </c>
      <c r="AD29" s="102">
        <v>0</v>
      </c>
      <c r="AE29" s="45" t="s">
        <v>14</v>
      </c>
      <c r="AF29" s="107">
        <v>1833</v>
      </c>
      <c r="AG29" s="109" t="s">
        <v>458</v>
      </c>
    </row>
    <row r="30" spans="1:33" x14ac:dyDescent="0.2">
      <c r="A30" s="42" t="s">
        <v>260</v>
      </c>
      <c r="B30" s="42"/>
      <c r="C30" s="116" t="s">
        <v>56</v>
      </c>
      <c r="D30" s="102">
        <v>20</v>
      </c>
      <c r="E30" s="45" t="s">
        <v>395</v>
      </c>
      <c r="F30" s="102">
        <v>28</v>
      </c>
      <c r="G30" s="45" t="s">
        <v>207</v>
      </c>
      <c r="H30" s="102">
        <v>336</v>
      </c>
      <c r="I30" s="45" t="s">
        <v>268</v>
      </c>
      <c r="J30" s="102">
        <v>45</v>
      </c>
      <c r="K30" s="45" t="s">
        <v>241</v>
      </c>
      <c r="L30" s="102">
        <v>92</v>
      </c>
      <c r="M30" s="45" t="s">
        <v>626</v>
      </c>
      <c r="N30" s="102">
        <v>101</v>
      </c>
      <c r="O30" s="45" t="s">
        <v>633</v>
      </c>
      <c r="P30" s="102">
        <v>4</v>
      </c>
      <c r="Q30" s="45" t="s">
        <v>492</v>
      </c>
      <c r="R30" s="102">
        <v>43</v>
      </c>
      <c r="S30" s="45" t="s">
        <v>46</v>
      </c>
      <c r="T30" s="102">
        <v>187</v>
      </c>
      <c r="U30" s="45" t="s">
        <v>635</v>
      </c>
      <c r="V30" s="102">
        <v>57</v>
      </c>
      <c r="W30" s="45" t="s">
        <v>65</v>
      </c>
      <c r="X30" s="102">
        <v>763</v>
      </c>
      <c r="Y30" s="45" t="s">
        <v>33</v>
      </c>
      <c r="Z30" s="102">
        <v>25</v>
      </c>
      <c r="AA30" s="45" t="s">
        <v>293</v>
      </c>
      <c r="AB30" s="102">
        <v>56</v>
      </c>
      <c r="AC30" s="45" t="s">
        <v>65</v>
      </c>
      <c r="AD30" s="102">
        <v>1</v>
      </c>
      <c r="AE30" s="45" t="s">
        <v>452</v>
      </c>
      <c r="AF30" s="107">
        <v>1758</v>
      </c>
      <c r="AG30" s="109" t="s">
        <v>585</v>
      </c>
    </row>
    <row r="31" spans="1:33" x14ac:dyDescent="0.2">
      <c r="A31" s="42" t="s">
        <v>260</v>
      </c>
      <c r="B31" s="42"/>
      <c r="C31" s="116" t="s">
        <v>9</v>
      </c>
      <c r="D31" s="102">
        <f>SUBTOTAL(109,D19:D30)</f>
        <v>234</v>
      </c>
      <c r="E31" s="45" t="str">
        <f>CONCATENATE("(",FIXED(_tbl7[[#This Row],[Blood / lymphatic]]/_tbl7[[#This Row],[Total]]*100,1),")")</f>
        <v>(1.2)</v>
      </c>
      <c r="F31" s="102">
        <f>SUBTOTAL(109,F19:F30)</f>
        <v>342</v>
      </c>
      <c r="G31" s="45" t="str">
        <f>CONCATENATE("(",FIXED(_tbl7[[#This Row],[Body wall and cavities]]/_tbl7[[#This Row],[Total]]*100,1),")")</f>
        <v>(1.7)</v>
      </c>
      <c r="H31" s="102">
        <f>SUBTOTAL(109,H19:H30)</f>
        <v>5383</v>
      </c>
      <c r="I31" s="45" t="str">
        <f>CONCATENATE("(",FIXED(_tbl7[[#This Row],[Cardiovascular]]/_tbl7[[#This Row],[Total]]*100,1),")")</f>
        <v>(26.7)</v>
      </c>
      <c r="J31" s="102">
        <f>SUBTOTAL(109,J19:J30)</f>
        <v>598</v>
      </c>
      <c r="K31" s="45" t="str">
        <f>CONCATENATE("(",FIXED(_tbl7[[#This Row],[Endocrine / metabolic]]/_tbl7[[#This Row],[Total]]*100,1),")")</f>
        <v>(3.0)</v>
      </c>
      <c r="L31" s="102">
        <f>SUBTOTAL(109,L19:L30)</f>
        <v>1224</v>
      </c>
      <c r="M31" s="45" t="str">
        <f>CONCATENATE("(",FIXED(_tbl7[[#This Row],[Gastrointestinal]]/_tbl7[[#This Row],[Total]]*100,1),")")</f>
        <v>(6.1)</v>
      </c>
      <c r="N31" s="102">
        <f>SUBTOTAL(109,N19:N30)</f>
        <v>1148</v>
      </c>
      <c r="O31" s="45" t="str">
        <f>CONCATENATE("(",FIXED(_tbl7[[#This Row],[Infection]]/_tbl7[[#This Row],[Total]]*100,1),")")</f>
        <v>(5.7)</v>
      </c>
      <c r="P31" s="102">
        <f>SUBTOTAL(109,P19:P30)</f>
        <v>45</v>
      </c>
      <c r="Q31" s="45" t="str">
        <f>CONCATENATE("(",FIXED(_tbl7[[#This Row],[Multisystem]]/_tbl7[[#This Row],[Total]]*100,1),")")</f>
        <v>(0.2)</v>
      </c>
      <c r="R31" s="102">
        <f>SUBTOTAL(109,R19:R30)</f>
        <v>935</v>
      </c>
      <c r="S31" s="45" t="str">
        <f>CONCATENATE("(",FIXED(_tbl7[[#This Row],[Multisystem]]/_tbl7[[#This Row],[Total]]*100,1),")")</f>
        <v>(0.2)</v>
      </c>
      <c r="T31" s="102">
        <f>SUBTOTAL(109,T19:T30)</f>
        <v>2214</v>
      </c>
      <c r="U31" s="45" t="str">
        <f>CONCATENATE("(",FIXED(_tbl7[[#This Row],[Neurological]]/_tbl7[[#This Row],[Total]]*100,1),")")</f>
        <v>(11.0)</v>
      </c>
      <c r="V31" s="102">
        <f>SUBTOTAL(109,V19:V30)</f>
        <v>848</v>
      </c>
      <c r="W31" s="45" t="str">
        <f>CONCATENATE("(",FIXED(_tbl7[[#This Row],[Oncology]]/_tbl7[[#This Row],[Total]]*100,1),")")</f>
        <v>(4.2)</v>
      </c>
      <c r="X31" s="102">
        <f>SUBTOTAL(109,X19:X30)</f>
        <v>5960</v>
      </c>
      <c r="Y31" s="45" t="str">
        <f>CONCATENATE("(",FIXED(_tbl7[[#This Row],[Respiratory]]/_tbl7[[#This Row],[Total]]*100,1),")")</f>
        <v>(29.5)</v>
      </c>
      <c r="Z31" s="102">
        <f>SUBTOTAL(109,Z19:Z30)</f>
        <v>381</v>
      </c>
      <c r="AA31" s="45" t="str">
        <f>CONCATENATE("(",FIXED(_tbl7[[#This Row],[Trauma]]/_tbl7[[#This Row],[Total]]*100,1),")")</f>
        <v>(1.9)</v>
      </c>
      <c r="AB31" s="102">
        <f>SUBTOTAL(109,AB19:AB30)</f>
        <v>856</v>
      </c>
      <c r="AC31" s="45" t="str">
        <f>CONCATENATE("(",FIXED(_tbl7[[#This Row],[Other]]/_tbl7[[#This Row],[Total]]*100,1),")")</f>
        <v>(4.2)</v>
      </c>
      <c r="AD31" s="102">
        <f>SUBTOTAL(109,AD19:AD30)</f>
        <v>4</v>
      </c>
      <c r="AE31" s="45" t="str">
        <f>CONCATENATE("(",FIXED(_tbl7[[#This Row],[Unknown]]/_tbl7[[#This Row],[Total]]*100,1),")")</f>
        <v>(0.0)</v>
      </c>
      <c r="AF31" s="102">
        <f>SUBTOTAL(109,AF19:AF30)</f>
        <v>20172</v>
      </c>
      <c r="AG31" s="109" t="str">
        <f>CONCATENATE("(",FIXED(_tbl7[[#This Row],[Total]]/$AF$45*100,1),")")</f>
        <v>(33.4)</v>
      </c>
    </row>
    <row r="32" spans="1:33" x14ac:dyDescent="0.2">
      <c r="A32" s="42" t="s">
        <v>343</v>
      </c>
      <c r="B32" s="42">
        <v>2019</v>
      </c>
      <c r="C32" s="116" t="s">
        <v>16</v>
      </c>
      <c r="D32" s="102">
        <v>17</v>
      </c>
      <c r="E32" s="45" t="s">
        <v>391</v>
      </c>
      <c r="F32" s="102">
        <v>20</v>
      </c>
      <c r="G32" s="45" t="s">
        <v>439</v>
      </c>
      <c r="H32" s="102">
        <v>479</v>
      </c>
      <c r="I32" s="45" t="s">
        <v>397</v>
      </c>
      <c r="J32" s="102">
        <v>57</v>
      </c>
      <c r="K32" s="45" t="s">
        <v>97</v>
      </c>
      <c r="L32" s="102">
        <v>103</v>
      </c>
      <c r="M32" s="45" t="s">
        <v>530</v>
      </c>
      <c r="N32" s="102">
        <v>101</v>
      </c>
      <c r="O32" s="45" t="s">
        <v>414</v>
      </c>
      <c r="P32" s="102">
        <v>9</v>
      </c>
      <c r="Q32" s="45" t="s">
        <v>340</v>
      </c>
      <c r="R32" s="102">
        <v>76</v>
      </c>
      <c r="S32" s="45" t="s">
        <v>442</v>
      </c>
      <c r="T32" s="102">
        <v>202</v>
      </c>
      <c r="U32" s="45" t="s">
        <v>164</v>
      </c>
      <c r="V32" s="102">
        <v>60</v>
      </c>
      <c r="W32" s="45" t="s">
        <v>34</v>
      </c>
      <c r="X32" s="102">
        <v>523</v>
      </c>
      <c r="Y32" s="45" t="s">
        <v>324</v>
      </c>
      <c r="Z32" s="102">
        <v>30</v>
      </c>
      <c r="AA32" s="45" t="s">
        <v>457</v>
      </c>
      <c r="AB32" s="102">
        <v>54</v>
      </c>
      <c r="AC32" s="45" t="s">
        <v>114</v>
      </c>
      <c r="AD32" s="102">
        <v>6</v>
      </c>
      <c r="AE32" s="45" t="s">
        <v>257</v>
      </c>
      <c r="AF32" s="107">
        <v>1737</v>
      </c>
      <c r="AG32" s="109" t="s">
        <v>596</v>
      </c>
    </row>
    <row r="33" spans="1:33" x14ac:dyDescent="0.2">
      <c r="A33" s="42" t="s">
        <v>343</v>
      </c>
      <c r="B33" s="42"/>
      <c r="C33" s="116" t="s">
        <v>20</v>
      </c>
      <c r="D33" s="102">
        <v>17</v>
      </c>
      <c r="E33" s="45" t="s">
        <v>395</v>
      </c>
      <c r="F33" s="102">
        <v>26</v>
      </c>
      <c r="G33" s="45" t="s">
        <v>207</v>
      </c>
      <c r="H33" s="102">
        <v>459</v>
      </c>
      <c r="I33" s="45" t="s">
        <v>265</v>
      </c>
      <c r="J33" s="102">
        <v>56</v>
      </c>
      <c r="K33" s="45" t="s">
        <v>34</v>
      </c>
      <c r="L33" s="102">
        <v>87</v>
      </c>
      <c r="M33" s="45" t="s">
        <v>141</v>
      </c>
      <c r="N33" s="102">
        <v>111</v>
      </c>
      <c r="O33" s="45" t="s">
        <v>418</v>
      </c>
      <c r="P33" s="102">
        <v>2</v>
      </c>
      <c r="Q33" s="45" t="s">
        <v>452</v>
      </c>
      <c r="R33" s="102">
        <v>55</v>
      </c>
      <c r="S33" s="45" t="s">
        <v>425</v>
      </c>
      <c r="T33" s="102">
        <v>198</v>
      </c>
      <c r="U33" s="45" t="s">
        <v>508</v>
      </c>
      <c r="V33" s="102">
        <v>51</v>
      </c>
      <c r="W33" s="45" t="s">
        <v>65</v>
      </c>
      <c r="X33" s="102">
        <v>452</v>
      </c>
      <c r="Y33" s="45" t="s">
        <v>261</v>
      </c>
      <c r="Z33" s="102">
        <v>37</v>
      </c>
      <c r="AA33" s="45" t="s">
        <v>427</v>
      </c>
      <c r="AB33" s="102">
        <v>52</v>
      </c>
      <c r="AC33" s="45" t="s">
        <v>65</v>
      </c>
      <c r="AD33" s="102">
        <v>13</v>
      </c>
      <c r="AE33" s="45" t="s">
        <v>554</v>
      </c>
      <c r="AF33" s="107">
        <v>1616</v>
      </c>
      <c r="AG33" s="109" t="s">
        <v>80</v>
      </c>
    </row>
    <row r="34" spans="1:33" x14ac:dyDescent="0.2">
      <c r="A34" s="42" t="s">
        <v>343</v>
      </c>
      <c r="B34" s="42"/>
      <c r="C34" s="116" t="s">
        <v>23</v>
      </c>
      <c r="D34" s="102">
        <v>18</v>
      </c>
      <c r="E34" s="45" t="s">
        <v>391</v>
      </c>
      <c r="F34" s="102">
        <v>26</v>
      </c>
      <c r="G34" s="45" t="s">
        <v>157</v>
      </c>
      <c r="H34" s="102">
        <v>466</v>
      </c>
      <c r="I34" s="45" t="s">
        <v>399</v>
      </c>
      <c r="J34" s="102">
        <v>63</v>
      </c>
      <c r="K34" s="45" t="s">
        <v>92</v>
      </c>
      <c r="L34" s="102">
        <v>109</v>
      </c>
      <c r="M34" s="45" t="s">
        <v>22</v>
      </c>
      <c r="N34" s="102">
        <v>113</v>
      </c>
      <c r="O34" s="45" t="s">
        <v>382</v>
      </c>
      <c r="P34" s="102">
        <v>4</v>
      </c>
      <c r="Q34" s="45" t="s">
        <v>492</v>
      </c>
      <c r="R34" s="102">
        <v>79</v>
      </c>
      <c r="S34" s="45" t="s">
        <v>236</v>
      </c>
      <c r="T34" s="102">
        <v>210</v>
      </c>
      <c r="U34" s="45" t="s">
        <v>297</v>
      </c>
      <c r="V34" s="102">
        <v>56</v>
      </c>
      <c r="W34" s="45" t="s">
        <v>65</v>
      </c>
      <c r="X34" s="102">
        <v>500</v>
      </c>
      <c r="Y34" s="45" t="s">
        <v>265</v>
      </c>
      <c r="Z34" s="102">
        <v>26</v>
      </c>
      <c r="AA34" s="45" t="s">
        <v>157</v>
      </c>
      <c r="AB34" s="102">
        <v>80</v>
      </c>
      <c r="AC34" s="45" t="s">
        <v>236</v>
      </c>
      <c r="AD34" s="102">
        <v>10</v>
      </c>
      <c r="AE34" s="45" t="s">
        <v>632</v>
      </c>
      <c r="AF34" s="107">
        <v>1760</v>
      </c>
      <c r="AG34" s="109" t="s">
        <v>575</v>
      </c>
    </row>
    <row r="35" spans="1:33" x14ac:dyDescent="0.2">
      <c r="A35" s="42" t="s">
        <v>343</v>
      </c>
      <c r="B35" s="42"/>
      <c r="C35" s="116" t="s">
        <v>27</v>
      </c>
      <c r="D35" s="102">
        <v>17</v>
      </c>
      <c r="E35" s="45" t="s">
        <v>391</v>
      </c>
      <c r="F35" s="102">
        <v>22</v>
      </c>
      <c r="G35" s="45" t="s">
        <v>336</v>
      </c>
      <c r="H35" s="102">
        <v>445</v>
      </c>
      <c r="I35" s="45" t="s">
        <v>355</v>
      </c>
      <c r="J35" s="102">
        <v>55</v>
      </c>
      <c r="K35" s="45" t="s">
        <v>97</v>
      </c>
      <c r="L35" s="102">
        <v>99</v>
      </c>
      <c r="M35" s="45" t="s">
        <v>530</v>
      </c>
      <c r="N35" s="102">
        <v>93</v>
      </c>
      <c r="O35" s="45" t="s">
        <v>520</v>
      </c>
      <c r="P35" s="102">
        <v>5</v>
      </c>
      <c r="Q35" s="45" t="s">
        <v>257</v>
      </c>
      <c r="R35" s="102">
        <v>77</v>
      </c>
      <c r="S35" s="45" t="s">
        <v>193</v>
      </c>
      <c r="T35" s="102">
        <v>213</v>
      </c>
      <c r="U35" s="45" t="s">
        <v>278</v>
      </c>
      <c r="V35" s="102">
        <v>48</v>
      </c>
      <c r="W35" s="45" t="s">
        <v>38</v>
      </c>
      <c r="X35" s="102">
        <v>475</v>
      </c>
      <c r="Y35" s="45" t="s">
        <v>333</v>
      </c>
      <c r="Z35" s="102">
        <v>38</v>
      </c>
      <c r="AA35" s="45" t="s">
        <v>427</v>
      </c>
      <c r="AB35" s="102">
        <v>82</v>
      </c>
      <c r="AC35" s="45" t="s">
        <v>184</v>
      </c>
      <c r="AD35" s="102">
        <v>7</v>
      </c>
      <c r="AE35" s="45" t="s">
        <v>398</v>
      </c>
      <c r="AF35" s="107">
        <v>1676</v>
      </c>
      <c r="AG35" s="109" t="s">
        <v>546</v>
      </c>
    </row>
    <row r="36" spans="1:33" x14ac:dyDescent="0.2">
      <c r="A36" s="42" t="s">
        <v>343</v>
      </c>
      <c r="B36" s="42"/>
      <c r="C36" s="116" t="s">
        <v>31</v>
      </c>
      <c r="D36" s="102">
        <v>11</v>
      </c>
      <c r="E36" s="45" t="s">
        <v>543</v>
      </c>
      <c r="F36" s="102">
        <v>25</v>
      </c>
      <c r="G36" s="45" t="s">
        <v>157</v>
      </c>
      <c r="H36" s="102">
        <v>455</v>
      </c>
      <c r="I36" s="45" t="s">
        <v>261</v>
      </c>
      <c r="J36" s="102">
        <v>46</v>
      </c>
      <c r="K36" s="45" t="s">
        <v>42</v>
      </c>
      <c r="L36" s="102">
        <v>108</v>
      </c>
      <c r="M36" s="45" t="s">
        <v>461</v>
      </c>
      <c r="N36" s="102">
        <v>70</v>
      </c>
      <c r="O36" s="45" t="s">
        <v>89</v>
      </c>
      <c r="P36" s="102">
        <v>6</v>
      </c>
      <c r="Q36" s="45" t="s">
        <v>398</v>
      </c>
      <c r="R36" s="102">
        <v>77</v>
      </c>
      <c r="S36" s="45" t="s">
        <v>300</v>
      </c>
      <c r="T36" s="102">
        <v>190</v>
      </c>
      <c r="U36" s="45" t="s">
        <v>331</v>
      </c>
      <c r="V36" s="102">
        <v>78</v>
      </c>
      <c r="W36" s="45" t="s">
        <v>130</v>
      </c>
      <c r="X36" s="102">
        <v>435</v>
      </c>
      <c r="Y36" s="45" t="s">
        <v>319</v>
      </c>
      <c r="Z36" s="102">
        <v>37</v>
      </c>
      <c r="AA36" s="45" t="s">
        <v>427</v>
      </c>
      <c r="AB36" s="102">
        <v>84</v>
      </c>
      <c r="AC36" s="45" t="s">
        <v>626</v>
      </c>
      <c r="AD36" s="102">
        <v>5</v>
      </c>
      <c r="AE36" s="45" t="s">
        <v>257</v>
      </c>
      <c r="AF36" s="107">
        <v>1627</v>
      </c>
      <c r="AG36" s="109" t="s">
        <v>363</v>
      </c>
    </row>
    <row r="37" spans="1:33" x14ac:dyDescent="0.2">
      <c r="A37" s="42" t="s">
        <v>343</v>
      </c>
      <c r="B37" s="42"/>
      <c r="C37" s="116" t="s">
        <v>35</v>
      </c>
      <c r="D37" s="102">
        <v>9</v>
      </c>
      <c r="E37" s="45" t="s">
        <v>632</v>
      </c>
      <c r="F37" s="102">
        <v>24</v>
      </c>
      <c r="G37" s="45" t="s">
        <v>157</v>
      </c>
      <c r="H37" s="102">
        <v>415</v>
      </c>
      <c r="I37" s="45" t="s">
        <v>281</v>
      </c>
      <c r="J37" s="102">
        <v>45</v>
      </c>
      <c r="K37" s="45" t="s">
        <v>38</v>
      </c>
      <c r="L37" s="102">
        <v>100</v>
      </c>
      <c r="M37" s="45" t="s">
        <v>431</v>
      </c>
      <c r="N37" s="102">
        <v>77</v>
      </c>
      <c r="O37" s="45" t="s">
        <v>184</v>
      </c>
      <c r="P37" s="102">
        <v>7</v>
      </c>
      <c r="Q37" s="45" t="s">
        <v>398</v>
      </c>
      <c r="R37" s="102">
        <v>91</v>
      </c>
      <c r="S37" s="45" t="s">
        <v>414</v>
      </c>
      <c r="T37" s="102">
        <v>212</v>
      </c>
      <c r="U37" s="45" t="s">
        <v>282</v>
      </c>
      <c r="V37" s="102">
        <v>76</v>
      </c>
      <c r="W37" s="45" t="s">
        <v>130</v>
      </c>
      <c r="X37" s="102">
        <v>383</v>
      </c>
      <c r="Y37" s="45" t="s">
        <v>160</v>
      </c>
      <c r="Z37" s="102">
        <v>36</v>
      </c>
      <c r="AA37" s="45" t="s">
        <v>427</v>
      </c>
      <c r="AB37" s="102">
        <v>94</v>
      </c>
      <c r="AC37" s="45" t="s">
        <v>317</v>
      </c>
      <c r="AD37" s="102">
        <v>7</v>
      </c>
      <c r="AE37" s="45" t="s">
        <v>398</v>
      </c>
      <c r="AF37" s="107">
        <v>1576</v>
      </c>
      <c r="AG37" s="109" t="s">
        <v>504</v>
      </c>
    </row>
    <row r="38" spans="1:33" x14ac:dyDescent="0.2">
      <c r="A38" s="42" t="s">
        <v>343</v>
      </c>
      <c r="B38" s="42"/>
      <c r="C38" s="116" t="s">
        <v>39</v>
      </c>
      <c r="D38" s="102">
        <v>9</v>
      </c>
      <c r="E38" s="45" t="s">
        <v>632</v>
      </c>
      <c r="F38" s="102">
        <v>27</v>
      </c>
      <c r="G38" s="45" t="s">
        <v>457</v>
      </c>
      <c r="H38" s="102">
        <v>469</v>
      </c>
      <c r="I38" s="45" t="s">
        <v>239</v>
      </c>
      <c r="J38" s="102">
        <v>50</v>
      </c>
      <c r="K38" s="45" t="s">
        <v>114</v>
      </c>
      <c r="L38" s="102">
        <v>117</v>
      </c>
      <c r="M38" s="45" t="s">
        <v>83</v>
      </c>
      <c r="N38" s="102">
        <v>73</v>
      </c>
      <c r="O38" s="45" t="s">
        <v>236</v>
      </c>
      <c r="P38" s="102">
        <v>5</v>
      </c>
      <c r="Q38" s="45" t="s">
        <v>257</v>
      </c>
      <c r="R38" s="102">
        <v>100</v>
      </c>
      <c r="S38" s="45" t="s">
        <v>22</v>
      </c>
      <c r="T38" s="102">
        <v>192</v>
      </c>
      <c r="U38" s="45" t="s">
        <v>210</v>
      </c>
      <c r="V38" s="102">
        <v>67</v>
      </c>
      <c r="W38" s="45" t="s">
        <v>447</v>
      </c>
      <c r="X38" s="102">
        <v>372</v>
      </c>
      <c r="Y38" s="45" t="s">
        <v>351</v>
      </c>
      <c r="Z38" s="102">
        <v>57</v>
      </c>
      <c r="AA38" s="45" t="s">
        <v>34</v>
      </c>
      <c r="AB38" s="102">
        <v>80</v>
      </c>
      <c r="AC38" s="45" t="s">
        <v>184</v>
      </c>
      <c r="AD38" s="102">
        <v>5</v>
      </c>
      <c r="AE38" s="45" t="s">
        <v>257</v>
      </c>
      <c r="AF38" s="107">
        <v>1623</v>
      </c>
      <c r="AG38" s="109" t="s">
        <v>363</v>
      </c>
    </row>
    <row r="39" spans="1:33" x14ac:dyDescent="0.2">
      <c r="A39" s="42" t="s">
        <v>343</v>
      </c>
      <c r="B39" s="42"/>
      <c r="C39" s="116" t="s">
        <v>43</v>
      </c>
      <c r="D39" s="102">
        <v>21</v>
      </c>
      <c r="E39" s="45" t="s">
        <v>293</v>
      </c>
      <c r="F39" s="102">
        <v>28</v>
      </c>
      <c r="G39" s="45" t="s">
        <v>462</v>
      </c>
      <c r="H39" s="102">
        <v>450</v>
      </c>
      <c r="I39" s="45" t="s">
        <v>456</v>
      </c>
      <c r="J39" s="102">
        <v>56</v>
      </c>
      <c r="K39" s="45" t="s">
        <v>175</v>
      </c>
      <c r="L39" s="102">
        <v>104</v>
      </c>
      <c r="M39" s="45" t="s">
        <v>211</v>
      </c>
      <c r="N39" s="102">
        <v>59</v>
      </c>
      <c r="O39" s="45" t="s">
        <v>422</v>
      </c>
      <c r="P39" s="102">
        <v>5</v>
      </c>
      <c r="Q39" s="45" t="s">
        <v>257</v>
      </c>
      <c r="R39" s="102">
        <v>74</v>
      </c>
      <c r="S39" s="45" t="s">
        <v>130</v>
      </c>
      <c r="T39" s="102">
        <v>174</v>
      </c>
      <c r="U39" s="45" t="s">
        <v>273</v>
      </c>
      <c r="V39" s="102">
        <v>86</v>
      </c>
      <c r="W39" s="45" t="s">
        <v>270</v>
      </c>
      <c r="X39" s="102">
        <v>338</v>
      </c>
      <c r="Y39" s="45" t="s">
        <v>345</v>
      </c>
      <c r="Z39" s="102">
        <v>47</v>
      </c>
      <c r="AA39" s="45" t="s">
        <v>114</v>
      </c>
      <c r="AB39" s="102">
        <v>83</v>
      </c>
      <c r="AC39" s="45" t="s">
        <v>141</v>
      </c>
      <c r="AD39" s="102">
        <v>7</v>
      </c>
      <c r="AE39" s="45" t="s">
        <v>340</v>
      </c>
      <c r="AF39" s="107">
        <v>1532</v>
      </c>
      <c r="AG39" s="109" t="s">
        <v>218</v>
      </c>
    </row>
    <row r="40" spans="1:33" x14ac:dyDescent="0.2">
      <c r="A40" s="42" t="s">
        <v>343</v>
      </c>
      <c r="B40" s="42"/>
      <c r="C40" s="116" t="s">
        <v>47</v>
      </c>
      <c r="D40" s="102">
        <v>24</v>
      </c>
      <c r="E40" s="45" t="s">
        <v>157</v>
      </c>
      <c r="F40" s="102">
        <v>26</v>
      </c>
      <c r="G40" s="45" t="s">
        <v>207</v>
      </c>
      <c r="H40" s="102">
        <v>448</v>
      </c>
      <c r="I40" s="45" t="s">
        <v>117</v>
      </c>
      <c r="J40" s="102">
        <v>58</v>
      </c>
      <c r="K40" s="45" t="s">
        <v>92</v>
      </c>
      <c r="L40" s="102">
        <v>105</v>
      </c>
      <c r="M40" s="45" t="s">
        <v>450</v>
      </c>
      <c r="N40" s="102">
        <v>57</v>
      </c>
      <c r="O40" s="45" t="s">
        <v>34</v>
      </c>
      <c r="P40" s="102">
        <v>4</v>
      </c>
      <c r="Q40" s="45" t="s">
        <v>492</v>
      </c>
      <c r="R40" s="102">
        <v>80</v>
      </c>
      <c r="S40" s="45" t="s">
        <v>184</v>
      </c>
      <c r="T40" s="102">
        <v>197</v>
      </c>
      <c r="U40" s="45" t="s">
        <v>151</v>
      </c>
      <c r="V40" s="102">
        <v>68</v>
      </c>
      <c r="W40" s="45" t="s">
        <v>327</v>
      </c>
      <c r="X40" s="102">
        <v>427</v>
      </c>
      <c r="Y40" s="45" t="s">
        <v>149</v>
      </c>
      <c r="Z40" s="102">
        <v>30</v>
      </c>
      <c r="AA40" s="45" t="s">
        <v>219</v>
      </c>
      <c r="AB40" s="102">
        <v>87</v>
      </c>
      <c r="AC40" s="45" t="s">
        <v>141</v>
      </c>
      <c r="AD40" s="102">
        <v>8</v>
      </c>
      <c r="AE40" s="45" t="s">
        <v>340</v>
      </c>
      <c r="AF40" s="107">
        <v>1619</v>
      </c>
      <c r="AG40" s="109" t="s">
        <v>80</v>
      </c>
    </row>
    <row r="41" spans="1:33" x14ac:dyDescent="0.2">
      <c r="A41" s="42" t="s">
        <v>343</v>
      </c>
      <c r="B41" s="42"/>
      <c r="C41" s="116" t="s">
        <v>51</v>
      </c>
      <c r="D41" s="102">
        <v>16</v>
      </c>
      <c r="E41" s="45" t="s">
        <v>509</v>
      </c>
      <c r="F41" s="102">
        <v>25</v>
      </c>
      <c r="G41" s="45" t="s">
        <v>293</v>
      </c>
      <c r="H41" s="102">
        <v>450</v>
      </c>
      <c r="I41" s="45" t="s">
        <v>334</v>
      </c>
      <c r="J41" s="102">
        <v>53</v>
      </c>
      <c r="K41" s="45" t="s">
        <v>114</v>
      </c>
      <c r="L41" s="102">
        <v>122</v>
      </c>
      <c r="M41" s="45" t="s">
        <v>500</v>
      </c>
      <c r="N41" s="102">
        <v>65</v>
      </c>
      <c r="O41" s="45" t="s">
        <v>175</v>
      </c>
      <c r="P41" s="102">
        <v>5</v>
      </c>
      <c r="Q41" s="45" t="s">
        <v>257</v>
      </c>
      <c r="R41" s="102">
        <v>92</v>
      </c>
      <c r="S41" s="45" t="s">
        <v>87</v>
      </c>
      <c r="T41" s="102">
        <v>200</v>
      </c>
      <c r="U41" s="45" t="s">
        <v>681</v>
      </c>
      <c r="V41" s="102">
        <v>83</v>
      </c>
      <c r="W41" s="45" t="s">
        <v>130</v>
      </c>
      <c r="X41" s="102">
        <v>505</v>
      </c>
      <c r="Y41" s="45" t="s">
        <v>411</v>
      </c>
      <c r="Z41" s="102">
        <v>39</v>
      </c>
      <c r="AA41" s="45" t="s">
        <v>50</v>
      </c>
      <c r="AB41" s="102">
        <v>74</v>
      </c>
      <c r="AC41" s="45" t="s">
        <v>89</v>
      </c>
      <c r="AD41" s="102">
        <v>5</v>
      </c>
      <c r="AE41" s="45" t="s">
        <v>257</v>
      </c>
      <c r="AF41" s="107">
        <v>1734</v>
      </c>
      <c r="AG41" s="109" t="s">
        <v>596</v>
      </c>
    </row>
    <row r="42" spans="1:33" x14ac:dyDescent="0.2">
      <c r="A42" s="42" t="s">
        <v>343</v>
      </c>
      <c r="B42" s="42"/>
      <c r="C42" s="116" t="s">
        <v>52</v>
      </c>
      <c r="D42" s="102">
        <v>13</v>
      </c>
      <c r="E42" s="45" t="s">
        <v>543</v>
      </c>
      <c r="F42" s="102">
        <v>16</v>
      </c>
      <c r="G42" s="45" t="s">
        <v>554</v>
      </c>
      <c r="H42" s="102">
        <v>405</v>
      </c>
      <c r="I42" s="45" t="s">
        <v>428</v>
      </c>
      <c r="J42" s="102">
        <v>56</v>
      </c>
      <c r="K42" s="45" t="s">
        <v>38</v>
      </c>
      <c r="L42" s="102">
        <v>74</v>
      </c>
      <c r="M42" s="45" t="s">
        <v>135</v>
      </c>
      <c r="N42" s="102">
        <v>99</v>
      </c>
      <c r="O42" s="45" t="s">
        <v>26</v>
      </c>
      <c r="P42" s="102">
        <v>6</v>
      </c>
      <c r="Q42" s="45" t="s">
        <v>257</v>
      </c>
      <c r="R42" s="102">
        <v>75</v>
      </c>
      <c r="S42" s="45" t="s">
        <v>422</v>
      </c>
      <c r="T42" s="102">
        <v>208</v>
      </c>
      <c r="U42" s="45" t="s">
        <v>251</v>
      </c>
      <c r="V42" s="102">
        <v>60</v>
      </c>
      <c r="W42" s="45" t="s">
        <v>114</v>
      </c>
      <c r="X42" s="102">
        <v>819</v>
      </c>
      <c r="Y42" s="45" t="s">
        <v>938</v>
      </c>
      <c r="Z42" s="102">
        <v>28</v>
      </c>
      <c r="AA42" s="45" t="s">
        <v>293</v>
      </c>
      <c r="AB42" s="102">
        <v>72</v>
      </c>
      <c r="AC42" s="45" t="s">
        <v>175</v>
      </c>
      <c r="AD42" s="102">
        <v>4</v>
      </c>
      <c r="AE42" s="45" t="s">
        <v>492</v>
      </c>
      <c r="AF42" s="107">
        <v>1935</v>
      </c>
      <c r="AG42" s="109" t="s">
        <v>276</v>
      </c>
    </row>
    <row r="43" spans="1:33" x14ac:dyDescent="0.2">
      <c r="A43" s="42" t="s">
        <v>343</v>
      </c>
      <c r="B43" s="42"/>
      <c r="C43" s="116" t="s">
        <v>56</v>
      </c>
      <c r="D43" s="102">
        <v>16</v>
      </c>
      <c r="E43" s="45" t="s">
        <v>554</v>
      </c>
      <c r="F43" s="102">
        <v>14</v>
      </c>
      <c r="G43" s="45" t="s">
        <v>543</v>
      </c>
      <c r="H43" s="102">
        <v>329</v>
      </c>
      <c r="I43" s="45" t="s">
        <v>227</v>
      </c>
      <c r="J43" s="102">
        <v>79</v>
      </c>
      <c r="K43" s="45" t="s">
        <v>447</v>
      </c>
      <c r="L43" s="102">
        <v>77</v>
      </c>
      <c r="M43" s="45" t="s">
        <v>30</v>
      </c>
      <c r="N43" s="102">
        <v>108</v>
      </c>
      <c r="O43" s="45" t="s">
        <v>520</v>
      </c>
      <c r="P43" s="102">
        <v>1</v>
      </c>
      <c r="Q43" s="45" t="s">
        <v>452</v>
      </c>
      <c r="R43" s="102">
        <v>49</v>
      </c>
      <c r="S43" s="45" t="s">
        <v>55</v>
      </c>
      <c r="T43" s="102">
        <v>191</v>
      </c>
      <c r="U43" s="45" t="s">
        <v>79</v>
      </c>
      <c r="V43" s="102">
        <v>73</v>
      </c>
      <c r="W43" s="45" t="s">
        <v>175</v>
      </c>
      <c r="X43" s="102">
        <v>927</v>
      </c>
      <c r="Y43" s="45" t="s">
        <v>64</v>
      </c>
      <c r="Z43" s="102">
        <v>16</v>
      </c>
      <c r="AA43" s="45" t="s">
        <v>554</v>
      </c>
      <c r="AB43" s="102">
        <v>62</v>
      </c>
      <c r="AC43" s="45" t="s">
        <v>65</v>
      </c>
      <c r="AD43" s="102">
        <v>6</v>
      </c>
      <c r="AE43" s="45" t="s">
        <v>257</v>
      </c>
      <c r="AF43" s="107">
        <v>1948</v>
      </c>
      <c r="AG43" s="109" t="s">
        <v>179</v>
      </c>
    </row>
    <row r="44" spans="1:33" x14ac:dyDescent="0.2">
      <c r="A44" s="42" t="s">
        <v>343</v>
      </c>
      <c r="B44" s="42"/>
      <c r="C44" s="116" t="s">
        <v>9</v>
      </c>
      <c r="D44" s="102">
        <f>SUBTOTAL(109,D32:D43)</f>
        <v>188</v>
      </c>
      <c r="E44" s="45" t="str">
        <f>CONCATENATE("(",FIXED(_tbl7[[#This Row],[Blood / lymphatic]]/_tbl7[[#This Row],[Total]]*100,1),")")</f>
        <v>(0.9)</v>
      </c>
      <c r="F44" s="102">
        <f>SUBTOTAL(109,F32:F43)</f>
        <v>279</v>
      </c>
      <c r="G44" s="45" t="str">
        <f>CONCATENATE("(",FIXED(_tbl7[[#This Row],[Body wall and cavities]]/_tbl7[[#This Row],[Total]]*100,1),")")</f>
        <v>(1.4)</v>
      </c>
      <c r="H44" s="102">
        <f>SUBTOTAL(109,H32:H43)</f>
        <v>5270</v>
      </c>
      <c r="I44" s="45" t="str">
        <f>CONCATENATE("(",FIXED(_tbl7[[#This Row],[Cardiovascular]]/_tbl7[[#This Row],[Total]]*100,1),")")</f>
        <v>(25.9)</v>
      </c>
      <c r="J44" s="102">
        <f>SUBTOTAL(109,J32:J43)</f>
        <v>674</v>
      </c>
      <c r="K44" s="45" t="str">
        <f>CONCATENATE("(",FIXED(_tbl7[[#This Row],[Endocrine / metabolic]]/_tbl7[[#This Row],[Total]]*100,1),")")</f>
        <v>(3.3)</v>
      </c>
      <c r="L44" s="102">
        <f>SUBTOTAL(109,L32:L43)</f>
        <v>1205</v>
      </c>
      <c r="M44" s="45" t="str">
        <f>CONCATENATE("(",FIXED(_tbl7[[#This Row],[Gastrointestinal]]/_tbl7[[#This Row],[Total]]*100,1),")")</f>
        <v>(5.9)</v>
      </c>
      <c r="N44" s="102">
        <f>SUBTOTAL(109,N32:N43)</f>
        <v>1026</v>
      </c>
      <c r="O44" s="45" t="str">
        <f>CONCATENATE("(",FIXED(_tbl7[[#This Row],[Infection]]/_tbl7[[#This Row],[Total]]*100,1),")")</f>
        <v>(5.0)</v>
      </c>
      <c r="P44" s="102">
        <f>SUBTOTAL(109,P32:P43)</f>
        <v>59</v>
      </c>
      <c r="Q44" s="45" t="str">
        <f>CONCATENATE("(",FIXED(_tbl7[[#This Row],[Multisystem]]/_tbl7[[#This Row],[Total]]*100,1),")")</f>
        <v>(0.3)</v>
      </c>
      <c r="R44" s="102">
        <f>SUBTOTAL(109,R32:R43)</f>
        <v>925</v>
      </c>
      <c r="S44" s="45" t="str">
        <f>CONCATENATE("(",FIXED(_tbl7[[#This Row],[Multisystem]]/_tbl7[[#This Row],[Total]]*100,1),")")</f>
        <v>(0.3)</v>
      </c>
      <c r="T44" s="102">
        <f>SUBTOTAL(109,T32:T43)</f>
        <v>2387</v>
      </c>
      <c r="U44" s="45" t="str">
        <f>CONCATENATE("(",FIXED(_tbl7[[#This Row],[Neurological]]/_tbl7[[#This Row],[Total]]*100,1),")")</f>
        <v>(11.7)</v>
      </c>
      <c r="V44" s="102">
        <f>SUBTOTAL(109,V32:V43)</f>
        <v>806</v>
      </c>
      <c r="W44" s="45" t="str">
        <f>CONCATENATE("(",FIXED(_tbl7[[#This Row],[Oncology]]/_tbl7[[#This Row],[Total]]*100,1),")")</f>
        <v>(4.0)</v>
      </c>
      <c r="X44" s="102">
        <f>SUBTOTAL(109,X32:X43)</f>
        <v>6156</v>
      </c>
      <c r="Y44" s="45" t="str">
        <f>CONCATENATE("(",FIXED(_tbl7[[#This Row],[Respiratory]]/_tbl7[[#This Row],[Total]]*100,1),")")</f>
        <v>(30.2)</v>
      </c>
      <c r="Z44" s="102">
        <f>SUBTOTAL(109,Z32:Z43)</f>
        <v>421</v>
      </c>
      <c r="AA44" s="45" t="str">
        <f>CONCATENATE("(",FIXED(_tbl7[[#This Row],[Trauma]]/_tbl7[[#This Row],[Total]]*100,1),")")</f>
        <v>(2.1)</v>
      </c>
      <c r="AB44" s="102">
        <f>SUBTOTAL(109,AB32:AB43)</f>
        <v>904</v>
      </c>
      <c r="AC44" s="45" t="str">
        <f>CONCATENATE("(",FIXED(_tbl7[[#This Row],[Other]]/_tbl7[[#This Row],[Total]]*100,1),")")</f>
        <v>(4.4)</v>
      </c>
      <c r="AD44" s="102">
        <f>SUBTOTAL(109,AD32:AD43)</f>
        <v>83</v>
      </c>
      <c r="AE44" s="45" t="str">
        <f>CONCATENATE("(",FIXED(_tbl7[[#This Row],[Unknown]]/_tbl7[[#This Row],[Total]]*100,1),")")</f>
        <v>(0.4)</v>
      </c>
      <c r="AF44" s="102">
        <f>SUBTOTAL(109,AF32:AF43)</f>
        <v>20383</v>
      </c>
      <c r="AG44" s="109" t="str">
        <f>CONCATENATE("(",FIXED(_tbl7[[#This Row],[Total]]/$AF$45*100,1),")")</f>
        <v>(33.7)</v>
      </c>
    </row>
    <row r="45" spans="1:33" x14ac:dyDescent="0.2">
      <c r="A45" s="42" t="s">
        <v>402</v>
      </c>
      <c r="B45" s="42"/>
      <c r="C45" s="116" t="s">
        <v>9</v>
      </c>
      <c r="D45" s="102">
        <f>SUBTOTAL(109,D32:D43,D19:D30,D6:D17)</f>
        <v>616</v>
      </c>
      <c r="E45" s="45" t="str">
        <f>CONCATENATE("(",FIXED(_tbl7[[#This Row],[Blood / lymphatic]]/_tbl7[[#This Row],[Total]]*100,1),")")</f>
        <v>(1.0)</v>
      </c>
      <c r="F45" s="102">
        <f>SUBTOTAL(109,F32:F43,F19:F30,F6:F17)</f>
        <v>926</v>
      </c>
      <c r="G45" s="45" t="str">
        <f>CONCATENATE("(",FIXED(_tbl7[[#This Row],[Body wall and cavities]]/_tbl7[[#This Row],[Total]]*100,1),")")</f>
        <v>(1.5)</v>
      </c>
      <c r="H45" s="102">
        <f>SUBTOTAL(109,H32:H43,H19:H30,H6:H17)</f>
        <v>16222</v>
      </c>
      <c r="I45" s="45" t="str">
        <f>CONCATENATE("(",FIXED(_tbl7[[#This Row],[Cardiovascular]]/_tbl7[[#This Row],[Total]]*100,1),")")</f>
        <v>(26.8)</v>
      </c>
      <c r="J45" s="102">
        <f>SUBTOTAL(109,J32:J43,J19:J30,J6:J17)</f>
        <v>1850</v>
      </c>
      <c r="K45" s="45" t="str">
        <f>CONCATENATE("(",FIXED(_tbl7[[#This Row],[Endocrine / metabolic]]/_tbl7[[#This Row],[Total]]*100,1),")")</f>
        <v>(3.1)</v>
      </c>
      <c r="L45" s="102">
        <f>SUBTOTAL(109,L32:L43,L19:L30,L6:L17)</f>
        <v>3600</v>
      </c>
      <c r="M45" s="45" t="str">
        <f>CONCATENATE("(",FIXED(_tbl7[[#This Row],[Gastrointestinal]]/_tbl7[[#This Row],[Total]]*100,1),")")</f>
        <v>(6.0)</v>
      </c>
      <c r="N45" s="102">
        <f>SUBTOTAL(109,N32:N43,N19:N30,N6:N17)</f>
        <v>3148</v>
      </c>
      <c r="O45" s="45" t="str">
        <f>CONCATENATE("(",FIXED(_tbl7[[#This Row],[Infection]]/_tbl7[[#This Row],[Total]]*100,1),")")</f>
        <v>(5.2)</v>
      </c>
      <c r="P45" s="102">
        <f>SUBTOTAL(109,P32:P43,P19:P30,P6:P17)</f>
        <v>161</v>
      </c>
      <c r="Q45" s="45" t="str">
        <f>CONCATENATE("(",FIXED(_tbl7[[#This Row],[Multisystem]]/_tbl7[[#This Row],[Total]]*100,1),")")</f>
        <v>(0.3)</v>
      </c>
      <c r="R45" s="102">
        <f>SUBTOTAL(109,R32:R43,R19:R30,R6:R17)</f>
        <v>2735</v>
      </c>
      <c r="S45" s="45" t="str">
        <f>CONCATENATE("(",FIXED(_tbl7[[#This Row],[Multisystem]]/_tbl7[[#This Row],[Total]]*100,1),")")</f>
        <v>(0.3)</v>
      </c>
      <c r="T45" s="102">
        <f>SUBTOTAL(109,T32:T43,T19:T30,T6:T17)</f>
        <v>6747</v>
      </c>
      <c r="U45" s="45" t="str">
        <f>CONCATENATE("(",FIXED(_tbl7[[#This Row],[Neurological]]/_tbl7[[#This Row],[Total]]*100,1),")")</f>
        <v>(11.2)</v>
      </c>
      <c r="V45" s="102">
        <f>SUBTOTAL(109,V32:V43,V19:V30,V6:V17)</f>
        <v>2588</v>
      </c>
      <c r="W45" s="45" t="str">
        <f>CONCATENATE("(",FIXED(_tbl7[[#This Row],[Oncology]]/_tbl7[[#This Row],[Total]]*100,1),")")</f>
        <v>(4.3)</v>
      </c>
      <c r="X45" s="102">
        <f>SUBTOTAL(109,X32:X43,X19:X30,X6:X17)</f>
        <v>17946</v>
      </c>
      <c r="Y45" s="45" t="str">
        <f>CONCATENATE("(",FIXED(_tbl7[[#This Row],[Respiratory]]/_tbl7[[#This Row],[Total]]*100,1),")")</f>
        <v>(29.7)</v>
      </c>
      <c r="Z45" s="102">
        <f>SUBTOTAL(109,Z32:Z43,Z19:Z30,Z6:Z17)</f>
        <v>1227</v>
      </c>
      <c r="AA45" s="45" t="str">
        <f>CONCATENATE("(",FIXED(_tbl7[[#This Row],[Trauma]]/_tbl7[[#This Row],[Total]]*100,1),")")</f>
        <v>(2.0)</v>
      </c>
      <c r="AB45" s="102">
        <f>SUBTOTAL(109,AB32:AB43,AB19:AB30,AB6:AB17)</f>
        <v>2568</v>
      </c>
      <c r="AC45" s="45" t="str">
        <f>CONCATENATE("(",FIXED(_tbl7[[#This Row],[Other]]/_tbl7[[#This Row],[Total]]*100,1),")")</f>
        <v>(4.2)</v>
      </c>
      <c r="AD45" s="102">
        <f>SUBTOTAL(109,AD32:AD43,AD19:AD30,AD6:AD17)</f>
        <v>90</v>
      </c>
      <c r="AE45" s="45" t="str">
        <f>CONCATENATE("(",FIXED(_tbl7[[#This Row],[Unknown]]/_tbl7[[#This Row],[Total]]*100,1),")")</f>
        <v>(0.1)</v>
      </c>
      <c r="AF45" s="102">
        <f>SUBTOTAL(109,AF32:AF43,AF19:AF30,AF6:AF17)</f>
        <v>60424</v>
      </c>
      <c r="AG45" s="45" t="s">
        <v>71</v>
      </c>
    </row>
    <row r="47" spans="1:33" x14ac:dyDescent="0.2">
      <c r="A47" s="29" t="s">
        <v>949</v>
      </c>
      <c r="B47" s="30"/>
      <c r="C47" s="31"/>
      <c r="D47" s="30"/>
      <c r="E47" s="31"/>
      <c r="F47" s="30"/>
      <c r="G47" s="31"/>
      <c r="H47" s="30"/>
      <c r="I47" s="31"/>
      <c r="J47" s="30"/>
      <c r="K47" s="31"/>
      <c r="L47" s="30"/>
      <c r="M47" s="31"/>
      <c r="N47" s="30"/>
      <c r="O47" s="31"/>
      <c r="P47" s="30"/>
      <c r="Q47" s="31"/>
      <c r="R47" s="30"/>
      <c r="S47" s="31"/>
      <c r="T47" s="30"/>
      <c r="U47" s="31"/>
      <c r="V47" s="30"/>
      <c r="W47" s="31"/>
      <c r="X47" s="30"/>
      <c r="Y47" s="31"/>
      <c r="Z47" s="30"/>
      <c r="AA47" s="31"/>
      <c r="AB47" s="30"/>
      <c r="AC47" s="31"/>
      <c r="AD47" s="30"/>
      <c r="AE47" s="31"/>
    </row>
    <row r="48" spans="1:33" ht="13.5" customHeight="1" x14ac:dyDescent="0.2">
      <c r="A48" s="227" t="s">
        <v>1107</v>
      </c>
      <c r="B48" s="227"/>
      <c r="C48" s="227"/>
      <c r="D48" s="227"/>
      <c r="E48" s="227"/>
      <c r="F48" s="227"/>
      <c r="G48" s="227"/>
      <c r="H48" s="227"/>
      <c r="I48" s="227"/>
      <c r="J48" s="227"/>
      <c r="K48" s="227"/>
      <c r="L48" s="233"/>
      <c r="M48" s="233"/>
      <c r="N48" s="233"/>
      <c r="O48" s="6"/>
      <c r="P48" s="6"/>
      <c r="Q48" s="6"/>
      <c r="R48" s="6"/>
      <c r="S48" s="6"/>
      <c r="T48" s="6"/>
      <c r="U48" s="6"/>
      <c r="V48" s="6"/>
      <c r="W48" s="6"/>
      <c r="X48" s="32"/>
      <c r="Y48" s="32"/>
      <c r="Z48" s="32"/>
      <c r="AA48" s="32"/>
      <c r="AB48" s="32"/>
      <c r="AC48" s="33"/>
      <c r="AD48" s="34"/>
      <c r="AE48" s="33"/>
    </row>
    <row r="49" spans="1:31" ht="19.5" customHeight="1" x14ac:dyDescent="0.2">
      <c r="A49" s="232"/>
      <c r="B49" s="232"/>
      <c r="C49" s="232"/>
      <c r="D49" s="232"/>
      <c r="E49" s="232"/>
      <c r="F49" s="232"/>
      <c r="G49" s="232"/>
      <c r="H49" s="232"/>
      <c r="I49" s="232"/>
      <c r="J49" s="232"/>
      <c r="K49" s="232"/>
      <c r="L49" s="35"/>
      <c r="M49" s="135"/>
      <c r="N49" s="135"/>
      <c r="O49" s="135"/>
      <c r="P49" s="135"/>
      <c r="Q49" s="135"/>
      <c r="R49" s="135"/>
      <c r="S49" s="135"/>
      <c r="T49" s="135"/>
      <c r="U49" s="135"/>
      <c r="V49" s="135"/>
      <c r="W49" s="36"/>
      <c r="X49" s="36"/>
      <c r="Y49" s="36"/>
      <c r="Z49" s="36"/>
      <c r="AA49" s="36"/>
      <c r="AB49" s="36"/>
      <c r="AC49" s="36"/>
      <c r="AD49" s="36"/>
      <c r="AE49" s="36"/>
    </row>
    <row r="50" spans="1:31" x14ac:dyDescent="0.2">
      <c r="A50" s="136"/>
      <c r="B50" s="136"/>
      <c r="C50" s="136"/>
      <c r="D50" s="136"/>
      <c r="E50" s="136"/>
      <c r="F50" s="136"/>
      <c r="G50" s="136"/>
      <c r="H50" s="136"/>
      <c r="I50" s="136"/>
      <c r="J50" s="136"/>
      <c r="K50" s="136"/>
      <c r="L50" s="136"/>
      <c r="M50" s="136"/>
      <c r="N50" s="136"/>
      <c r="O50" s="136"/>
      <c r="P50" s="136"/>
      <c r="Q50" s="136"/>
      <c r="R50" s="136"/>
      <c r="S50" s="136"/>
      <c r="T50" s="136"/>
      <c r="U50" s="136"/>
      <c r="V50" s="136"/>
      <c r="W50" s="7"/>
      <c r="X50" s="7"/>
      <c r="Y50" s="7"/>
      <c r="Z50" s="7"/>
      <c r="AA50" s="7"/>
      <c r="AB50" s="7"/>
      <c r="AC50" s="7"/>
      <c r="AD50" s="7"/>
      <c r="AE50" s="7"/>
    </row>
    <row r="51" spans="1:31" ht="26.25" customHeight="1" x14ac:dyDescent="0.2">
      <c r="A51" s="230" t="s">
        <v>984</v>
      </c>
      <c r="B51" s="231"/>
      <c r="C51" s="231"/>
      <c r="D51" s="231"/>
      <c r="E51" s="231"/>
      <c r="F51" s="231"/>
      <c r="G51" s="231"/>
      <c r="H51" s="231"/>
      <c r="I51" s="231"/>
      <c r="J51" s="231"/>
      <c r="K51" s="231"/>
      <c r="L51" s="230"/>
      <c r="M51" s="231"/>
      <c r="N51" s="231"/>
      <c r="O51" s="231"/>
      <c r="P51" s="231"/>
      <c r="Q51" s="231"/>
      <c r="R51" s="231"/>
      <c r="S51" s="231"/>
      <c r="T51" s="231"/>
      <c r="U51" s="231"/>
      <c r="V51" s="231"/>
      <c r="W51" s="228"/>
      <c r="X51" s="229"/>
      <c r="Y51" s="229"/>
      <c r="Z51" s="229"/>
      <c r="AA51" s="229"/>
      <c r="AB51" s="229"/>
      <c r="AC51" s="229"/>
      <c r="AD51" s="229"/>
      <c r="AE51" s="229"/>
    </row>
    <row r="52" spans="1:31" ht="53.25" customHeight="1" x14ac:dyDescent="0.2">
      <c r="A52" s="217" t="s">
        <v>1048</v>
      </c>
      <c r="B52" s="217"/>
      <c r="C52" s="217"/>
      <c r="D52" s="217"/>
      <c r="E52" s="217"/>
      <c r="F52" s="217"/>
      <c r="G52" s="217"/>
      <c r="H52" s="217"/>
      <c r="I52" s="217"/>
      <c r="J52" s="217"/>
      <c r="K52" s="217"/>
      <c r="L52" s="217"/>
      <c r="M52" s="217"/>
      <c r="N52" s="217"/>
      <c r="O52" s="217"/>
      <c r="P52" s="9"/>
      <c r="Q52" s="9"/>
      <c r="R52" s="9"/>
      <c r="S52" s="9"/>
      <c r="T52" s="9"/>
      <c r="U52" s="9"/>
      <c r="V52" s="9"/>
      <c r="W52" s="9"/>
      <c r="X52" s="9"/>
      <c r="Y52" s="9"/>
      <c r="Z52" s="9"/>
      <c r="AA52" s="9"/>
      <c r="AB52" s="9"/>
      <c r="AC52" s="9"/>
      <c r="AD52" s="9"/>
      <c r="AE52" s="9"/>
    </row>
    <row r="99" spans="1:31" x14ac:dyDescent="0.2">
      <c r="A99" s="29"/>
      <c r="B99" s="30"/>
      <c r="C99" s="31"/>
      <c r="D99" s="30"/>
      <c r="E99" s="31"/>
      <c r="F99" s="30"/>
      <c r="G99" s="31"/>
      <c r="H99" s="30"/>
      <c r="I99" s="31"/>
      <c r="J99" s="30"/>
      <c r="K99" s="31"/>
      <c r="L99" s="30"/>
      <c r="M99" s="31"/>
      <c r="N99" s="30"/>
      <c r="O99" s="31"/>
      <c r="P99" s="30"/>
      <c r="Q99" s="31"/>
      <c r="R99" s="30"/>
      <c r="S99" s="31"/>
      <c r="T99" s="30"/>
      <c r="U99" s="31"/>
      <c r="V99" s="30"/>
      <c r="W99" s="31"/>
      <c r="X99" s="30"/>
      <c r="Y99" s="31"/>
      <c r="Z99" s="30"/>
      <c r="AA99" s="31"/>
      <c r="AB99" s="30"/>
      <c r="AC99" s="31"/>
      <c r="AD99" s="30"/>
      <c r="AE99" s="31"/>
    </row>
    <row r="100" spans="1:31" ht="13.5" customHeight="1" x14ac:dyDescent="0.2">
      <c r="A100" s="29" t="s">
        <v>949</v>
      </c>
      <c r="B100" s="30"/>
      <c r="C100" s="31"/>
      <c r="D100" s="30"/>
      <c r="E100" s="31"/>
      <c r="F100" s="30"/>
      <c r="G100" s="31"/>
      <c r="H100" s="30"/>
      <c r="I100" s="31"/>
      <c r="J100" s="30"/>
      <c r="K100" s="31"/>
      <c r="L100" s="233"/>
      <c r="M100" s="233"/>
      <c r="N100" s="233"/>
      <c r="O100" s="98"/>
      <c r="P100" s="98"/>
      <c r="Q100" s="98"/>
      <c r="R100" s="98"/>
      <c r="S100" s="98"/>
      <c r="T100" s="98"/>
      <c r="U100" s="98"/>
      <c r="V100" s="98"/>
      <c r="W100" s="98"/>
      <c r="X100" s="32"/>
      <c r="Y100" s="32"/>
      <c r="Z100" s="32"/>
      <c r="AA100" s="32"/>
      <c r="AB100" s="32"/>
      <c r="AC100" s="33"/>
      <c r="AD100" s="34"/>
      <c r="AE100" s="33"/>
    </row>
    <row r="101" spans="1:31" x14ac:dyDescent="0.2">
      <c r="A101" s="227" t="s">
        <v>1107</v>
      </c>
      <c r="B101" s="227"/>
      <c r="C101" s="227"/>
      <c r="D101" s="227"/>
      <c r="E101" s="227"/>
      <c r="F101" s="227"/>
      <c r="G101" s="227"/>
      <c r="H101" s="227"/>
      <c r="I101" s="227"/>
      <c r="J101" s="227"/>
      <c r="K101" s="227"/>
    </row>
  </sheetData>
  <mergeCells count="16">
    <mergeCell ref="A101:K101"/>
    <mergeCell ref="W1:AE1"/>
    <mergeCell ref="A51:K51"/>
    <mergeCell ref="L51:V51"/>
    <mergeCell ref="W51:AE51"/>
    <mergeCell ref="A49:K49"/>
    <mergeCell ref="A48:K48"/>
    <mergeCell ref="L48:N48"/>
    <mergeCell ref="A2:H2"/>
    <mergeCell ref="A3:H3"/>
    <mergeCell ref="A4:H4"/>
    <mergeCell ref="A52:H52"/>
    <mergeCell ref="I52:O52"/>
    <mergeCell ref="L100:N100"/>
    <mergeCell ref="A1:K1"/>
    <mergeCell ref="L1:V1"/>
  </mergeCells>
  <conditionalFormatting sqref="A6:K17 M6:V17 A19:K30 M19:V30 A32:K43 M32:V43 A18:AG18 A31:AG31 A44:AG45 X6:AG17 X32:AG43 X19:AG30">
    <cfRule type="expression" dxfId="1149" priority="2">
      <formula>IF($C6="Total",1,0)</formula>
    </cfRule>
  </conditionalFormatting>
  <conditionalFormatting sqref="A6:A45 L18 L31 L44:L45 W18 W44:W45 W31">
    <cfRule type="expression" dxfId="1148" priority="1">
      <formula>IF(OR($C5="Month",$C6="Total",$C5="Total"),0,1)</formula>
    </cfRule>
  </conditionalFormatting>
  <pageMargins left="0.25" right="0.25" top="0.75" bottom="0.75" header="0.3" footer="0.3"/>
  <pageSetup paperSize="9" scale="2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81"/>
  <sheetViews>
    <sheetView showGridLines="0" showRowColHeaders="0" zoomScaleNormal="100" workbookViewId="0">
      <selection sqref="A1:K1"/>
    </sheetView>
  </sheetViews>
  <sheetFormatPr defaultColWidth="8.7109375" defaultRowHeight="12.75" x14ac:dyDescent="0.2"/>
  <cols>
    <col min="1" max="1" width="9" style="2" customWidth="1"/>
    <col min="2" max="2" width="0.140625" style="2" customWidth="1"/>
    <col min="3" max="3" width="11.42578125" style="2" customWidth="1"/>
    <col min="4" max="4" width="7.7109375" style="2" customWidth="1"/>
    <col min="5" max="5" width="11.140625" style="2" customWidth="1"/>
    <col min="6" max="6" width="8.5703125" style="2" customWidth="1"/>
    <col min="7" max="7" width="12" style="2" customWidth="1"/>
    <col min="8" max="8" width="9.7109375" style="2" customWidth="1"/>
    <col min="9" max="9" width="13.140625" style="2" customWidth="1"/>
    <col min="10" max="10" width="10.85546875" style="2" customWidth="1"/>
    <col min="11" max="11" width="14.28515625" style="2" customWidth="1"/>
    <col min="12" max="12" width="10" style="2" customWidth="1"/>
    <col min="13" max="13" width="13.42578125" style="2" customWidth="1"/>
    <col min="14" max="16384" width="8.7109375" style="2"/>
  </cols>
  <sheetData>
    <row r="1" spans="1:16" ht="18.75" customHeight="1" x14ac:dyDescent="0.2">
      <c r="A1" s="228" t="s">
        <v>993</v>
      </c>
      <c r="B1" s="229"/>
      <c r="C1" s="229"/>
      <c r="D1" s="229"/>
      <c r="E1" s="229"/>
      <c r="F1" s="229"/>
      <c r="G1" s="229"/>
      <c r="H1" s="229"/>
      <c r="I1" s="229"/>
      <c r="J1" s="229"/>
      <c r="K1" s="229"/>
      <c r="L1" s="7"/>
      <c r="M1" s="7"/>
      <c r="N1" s="7"/>
      <c r="O1" s="7"/>
      <c r="P1" s="7"/>
    </row>
    <row r="2" spans="1:16" ht="32.25" customHeight="1" x14ac:dyDescent="0.2">
      <c r="A2" s="217" t="s">
        <v>988</v>
      </c>
      <c r="B2" s="217"/>
      <c r="C2" s="217"/>
      <c r="D2" s="217"/>
      <c r="E2" s="217"/>
      <c r="F2" s="217"/>
      <c r="G2" s="217"/>
      <c r="H2" s="217"/>
      <c r="I2" s="217"/>
      <c r="J2" s="217"/>
      <c r="K2" s="217"/>
      <c r="L2" s="217"/>
      <c r="M2" s="167"/>
      <c r="N2" s="99"/>
      <c r="O2" s="99"/>
      <c r="P2" s="99"/>
    </row>
    <row r="3" spans="1:16" ht="30" customHeight="1" x14ac:dyDescent="0.2">
      <c r="A3" s="217" t="s">
        <v>989</v>
      </c>
      <c r="B3" s="217"/>
      <c r="C3" s="217"/>
      <c r="D3" s="217"/>
      <c r="E3" s="217"/>
      <c r="F3" s="217"/>
      <c r="G3" s="217"/>
      <c r="H3" s="217"/>
      <c r="I3" s="217"/>
      <c r="J3" s="217"/>
      <c r="K3" s="217"/>
      <c r="L3" s="217"/>
      <c r="M3" s="167"/>
      <c r="N3" s="99"/>
      <c r="O3" s="99"/>
      <c r="P3" s="99"/>
    </row>
    <row r="4" spans="1:16" ht="47.25" customHeight="1" x14ac:dyDescent="0.2">
      <c r="A4" s="235" t="s">
        <v>990</v>
      </c>
      <c r="B4" s="235"/>
      <c r="C4" s="235"/>
      <c r="D4" s="235"/>
      <c r="E4" s="235"/>
      <c r="F4" s="235"/>
      <c r="G4" s="235"/>
      <c r="H4" s="235"/>
      <c r="I4" s="235"/>
      <c r="J4" s="235"/>
      <c r="K4" s="235"/>
      <c r="L4" s="235"/>
      <c r="M4" s="167"/>
      <c r="N4" s="99"/>
      <c r="O4" s="99"/>
      <c r="P4" s="99"/>
    </row>
    <row r="5" spans="1:16" x14ac:dyDescent="0.2">
      <c r="A5" s="1" t="s">
        <v>98</v>
      </c>
      <c r="B5" s="1" t="s">
        <v>986</v>
      </c>
      <c r="C5" s="1" t="s">
        <v>573</v>
      </c>
      <c r="D5" s="68" t="s">
        <v>100</v>
      </c>
      <c r="E5" s="69" t="s">
        <v>101</v>
      </c>
      <c r="F5" s="68" t="s">
        <v>102</v>
      </c>
      <c r="G5" s="69" t="s">
        <v>103</v>
      </c>
      <c r="H5" s="1" t="s">
        <v>104</v>
      </c>
      <c r="I5" s="1" t="s">
        <v>105</v>
      </c>
      <c r="J5" s="1" t="s">
        <v>106</v>
      </c>
      <c r="K5" s="1" t="s">
        <v>107</v>
      </c>
      <c r="L5" s="1" t="s">
        <v>9</v>
      </c>
      <c r="M5" s="1" t="s">
        <v>10</v>
      </c>
    </row>
    <row r="6" spans="1:16" x14ac:dyDescent="0.2">
      <c r="A6" s="42" t="s">
        <v>108</v>
      </c>
      <c r="B6" s="42">
        <v>2017</v>
      </c>
      <c r="C6" s="116" t="s">
        <v>16</v>
      </c>
      <c r="D6" s="102">
        <v>270</v>
      </c>
      <c r="E6" s="45" t="s">
        <v>636</v>
      </c>
      <c r="F6" s="102">
        <v>150</v>
      </c>
      <c r="G6" s="45" t="s">
        <v>637</v>
      </c>
      <c r="H6" s="102">
        <v>64</v>
      </c>
      <c r="I6" s="45" t="s">
        <v>508</v>
      </c>
      <c r="J6" s="102">
        <v>36</v>
      </c>
      <c r="K6" s="45" t="s">
        <v>418</v>
      </c>
      <c r="L6" s="115">
        <v>520</v>
      </c>
      <c r="M6" s="109" t="s">
        <v>183</v>
      </c>
    </row>
    <row r="7" spans="1:16" x14ac:dyDescent="0.2">
      <c r="A7" s="42" t="s">
        <v>108</v>
      </c>
      <c r="B7" s="42"/>
      <c r="C7" s="116" t="s">
        <v>20</v>
      </c>
      <c r="D7" s="102">
        <v>232</v>
      </c>
      <c r="E7" s="45" t="s">
        <v>638</v>
      </c>
      <c r="F7" s="102">
        <v>131</v>
      </c>
      <c r="G7" s="45" t="s">
        <v>265</v>
      </c>
      <c r="H7" s="102">
        <v>59</v>
      </c>
      <c r="I7" s="45" t="s">
        <v>315</v>
      </c>
      <c r="J7" s="102">
        <v>39</v>
      </c>
      <c r="K7" s="45" t="s">
        <v>596</v>
      </c>
      <c r="L7" s="115">
        <v>461</v>
      </c>
      <c r="M7" s="109" t="s">
        <v>80</v>
      </c>
    </row>
    <row r="8" spans="1:16" x14ac:dyDescent="0.2">
      <c r="A8" s="42" t="s">
        <v>108</v>
      </c>
      <c r="B8" s="42"/>
      <c r="C8" s="116" t="s">
        <v>23</v>
      </c>
      <c r="D8" s="102">
        <v>194</v>
      </c>
      <c r="E8" s="45" t="s">
        <v>577</v>
      </c>
      <c r="F8" s="102">
        <v>164</v>
      </c>
      <c r="G8" s="45" t="s">
        <v>470</v>
      </c>
      <c r="H8" s="102">
        <v>62</v>
      </c>
      <c r="I8" s="45" t="s">
        <v>320</v>
      </c>
      <c r="J8" s="102">
        <v>46</v>
      </c>
      <c r="K8" s="45" t="s">
        <v>215</v>
      </c>
      <c r="L8" s="115">
        <v>466</v>
      </c>
      <c r="M8" s="109" t="s">
        <v>363</v>
      </c>
    </row>
    <row r="9" spans="1:16" x14ac:dyDescent="0.2">
      <c r="A9" s="42" t="s">
        <v>108</v>
      </c>
      <c r="B9" s="42"/>
      <c r="C9" s="116" t="s">
        <v>27</v>
      </c>
      <c r="D9" s="102">
        <v>178</v>
      </c>
      <c r="E9" s="45" t="s">
        <v>465</v>
      </c>
      <c r="F9" s="102">
        <v>125</v>
      </c>
      <c r="G9" s="45" t="s">
        <v>302</v>
      </c>
      <c r="H9" s="102">
        <v>60</v>
      </c>
      <c r="I9" s="45" t="s">
        <v>272</v>
      </c>
      <c r="J9" s="102">
        <v>43</v>
      </c>
      <c r="K9" s="45" t="s">
        <v>635</v>
      </c>
      <c r="L9" s="115">
        <v>406</v>
      </c>
      <c r="M9" s="109" t="s">
        <v>500</v>
      </c>
    </row>
    <row r="10" spans="1:16" x14ac:dyDescent="0.2">
      <c r="A10" s="42" t="s">
        <v>108</v>
      </c>
      <c r="B10" s="42"/>
      <c r="C10" s="116" t="s">
        <v>31</v>
      </c>
      <c r="D10" s="102">
        <v>196</v>
      </c>
      <c r="E10" s="45" t="s">
        <v>386</v>
      </c>
      <c r="F10" s="102">
        <v>160</v>
      </c>
      <c r="G10" s="45" t="s">
        <v>346</v>
      </c>
      <c r="H10" s="102">
        <v>69</v>
      </c>
      <c r="I10" s="45" t="s">
        <v>169</v>
      </c>
      <c r="J10" s="102">
        <v>43</v>
      </c>
      <c r="K10" s="45" t="s">
        <v>598</v>
      </c>
      <c r="L10" s="115">
        <v>468</v>
      </c>
      <c r="M10" s="109" t="s">
        <v>363</v>
      </c>
    </row>
    <row r="11" spans="1:16" x14ac:dyDescent="0.2">
      <c r="A11" s="42" t="s">
        <v>108</v>
      </c>
      <c r="B11" s="42"/>
      <c r="C11" s="116" t="s">
        <v>35</v>
      </c>
      <c r="D11" s="102">
        <v>156</v>
      </c>
      <c r="E11" s="45" t="s">
        <v>523</v>
      </c>
      <c r="F11" s="102">
        <v>126</v>
      </c>
      <c r="G11" s="45" t="s">
        <v>306</v>
      </c>
      <c r="H11" s="102">
        <v>53</v>
      </c>
      <c r="I11" s="45" t="s">
        <v>401</v>
      </c>
      <c r="J11" s="102">
        <v>29</v>
      </c>
      <c r="K11" s="45" t="s">
        <v>363</v>
      </c>
      <c r="L11" s="115">
        <v>364</v>
      </c>
      <c r="M11" s="109" t="s">
        <v>22</v>
      </c>
    </row>
    <row r="12" spans="1:16" x14ac:dyDescent="0.2">
      <c r="A12" s="42" t="s">
        <v>108</v>
      </c>
      <c r="B12" s="42"/>
      <c r="C12" s="116" t="s">
        <v>39</v>
      </c>
      <c r="D12" s="102">
        <v>172</v>
      </c>
      <c r="E12" s="45" t="s">
        <v>70</v>
      </c>
      <c r="F12" s="102">
        <v>124</v>
      </c>
      <c r="G12" s="45" t="s">
        <v>75</v>
      </c>
      <c r="H12" s="102">
        <v>57</v>
      </c>
      <c r="I12" s="45" t="s">
        <v>249</v>
      </c>
      <c r="J12" s="102">
        <v>44</v>
      </c>
      <c r="K12" s="45" t="s">
        <v>372</v>
      </c>
      <c r="L12" s="115">
        <v>397</v>
      </c>
      <c r="M12" s="109" t="s">
        <v>211</v>
      </c>
    </row>
    <row r="13" spans="1:16" x14ac:dyDescent="0.2">
      <c r="A13" s="42" t="s">
        <v>108</v>
      </c>
      <c r="B13" s="42"/>
      <c r="C13" s="116" t="s">
        <v>43</v>
      </c>
      <c r="D13" s="102">
        <v>120</v>
      </c>
      <c r="E13" s="45" t="s">
        <v>279</v>
      </c>
      <c r="F13" s="102">
        <v>105</v>
      </c>
      <c r="G13" s="45" t="s">
        <v>344</v>
      </c>
      <c r="H13" s="102">
        <v>55</v>
      </c>
      <c r="I13" s="45" t="s">
        <v>396</v>
      </c>
      <c r="J13" s="102">
        <v>39</v>
      </c>
      <c r="K13" s="45" t="s">
        <v>151</v>
      </c>
      <c r="L13" s="115">
        <v>319</v>
      </c>
      <c r="M13" s="109" t="s">
        <v>520</v>
      </c>
    </row>
    <row r="14" spans="1:16" x14ac:dyDescent="0.2">
      <c r="A14" s="42" t="s">
        <v>108</v>
      </c>
      <c r="B14" s="42"/>
      <c r="C14" s="116" t="s">
        <v>47</v>
      </c>
      <c r="D14" s="102">
        <v>173</v>
      </c>
      <c r="E14" s="45" t="s">
        <v>642</v>
      </c>
      <c r="F14" s="102">
        <v>131</v>
      </c>
      <c r="G14" s="45" t="s">
        <v>432</v>
      </c>
      <c r="H14" s="102">
        <v>62</v>
      </c>
      <c r="I14" s="45" t="s">
        <v>196</v>
      </c>
      <c r="J14" s="102">
        <v>31</v>
      </c>
      <c r="K14" s="45" t="s">
        <v>441</v>
      </c>
      <c r="L14" s="115">
        <v>397</v>
      </c>
      <c r="M14" s="109" t="s">
        <v>211</v>
      </c>
    </row>
    <row r="15" spans="1:16" x14ac:dyDescent="0.2">
      <c r="A15" s="42" t="s">
        <v>108</v>
      </c>
      <c r="B15" s="42"/>
      <c r="C15" s="116" t="s">
        <v>51</v>
      </c>
      <c r="D15" s="102">
        <v>221</v>
      </c>
      <c r="E15" s="45" t="s">
        <v>524</v>
      </c>
      <c r="F15" s="102">
        <v>180</v>
      </c>
      <c r="G15" s="45" t="s">
        <v>485</v>
      </c>
      <c r="H15" s="102">
        <v>65</v>
      </c>
      <c r="I15" s="45" t="s">
        <v>214</v>
      </c>
      <c r="J15" s="102">
        <v>32</v>
      </c>
      <c r="K15" s="45" t="s">
        <v>382</v>
      </c>
      <c r="L15" s="115">
        <v>498</v>
      </c>
      <c r="M15" s="109" t="s">
        <v>596</v>
      </c>
    </row>
    <row r="16" spans="1:16" x14ac:dyDescent="0.2">
      <c r="A16" s="42" t="s">
        <v>108</v>
      </c>
      <c r="B16" s="42"/>
      <c r="C16" s="116" t="s">
        <v>52</v>
      </c>
      <c r="D16" s="102">
        <v>465</v>
      </c>
      <c r="E16" s="45" t="s">
        <v>921</v>
      </c>
      <c r="F16" s="102">
        <v>180</v>
      </c>
      <c r="G16" s="45" t="s">
        <v>222</v>
      </c>
      <c r="H16" s="102">
        <v>63</v>
      </c>
      <c r="I16" s="45" t="s">
        <v>134</v>
      </c>
      <c r="J16" s="102">
        <v>42</v>
      </c>
      <c r="K16" s="45" t="s">
        <v>270</v>
      </c>
      <c r="L16" s="115">
        <v>750</v>
      </c>
      <c r="M16" s="109" t="s">
        <v>165</v>
      </c>
    </row>
    <row r="17" spans="1:13" x14ac:dyDescent="0.2">
      <c r="A17" s="42" t="s">
        <v>108</v>
      </c>
      <c r="B17" s="42"/>
      <c r="C17" s="116" t="s">
        <v>56</v>
      </c>
      <c r="D17" s="102">
        <v>530</v>
      </c>
      <c r="E17" s="45" t="s">
        <v>643</v>
      </c>
      <c r="F17" s="102">
        <v>164</v>
      </c>
      <c r="G17" s="45" t="s">
        <v>428</v>
      </c>
      <c r="H17" s="102">
        <v>61</v>
      </c>
      <c r="I17" s="45" t="s">
        <v>441</v>
      </c>
      <c r="J17" s="102">
        <v>29</v>
      </c>
      <c r="K17" s="45" t="s">
        <v>175</v>
      </c>
      <c r="L17" s="115">
        <v>784</v>
      </c>
      <c r="M17" s="109" t="s">
        <v>289</v>
      </c>
    </row>
    <row r="18" spans="1:13" x14ac:dyDescent="0.2">
      <c r="A18" s="42" t="s">
        <v>108</v>
      </c>
      <c r="B18" s="42"/>
      <c r="C18" s="116" t="s">
        <v>9</v>
      </c>
      <c r="D18" s="102">
        <f>SUBTOTAL(109,D6:D17)</f>
        <v>2907</v>
      </c>
      <c r="E18" s="45" t="str">
        <f>CONCATENATE("(",FIXED(_tbl8[[#This Row],[&lt;1]]/_tbl8[[#This Row],[Total]]*100,1),")")</f>
        <v>(49.9)</v>
      </c>
      <c r="F18" s="102">
        <f>SUBTOTAL(109,F6:F17)</f>
        <v>1740</v>
      </c>
      <c r="G18" s="45" t="str">
        <f>CONCATENATE("(",FIXED(_tbl8[[#This Row],[1-4]]/_tbl8[[#This Row],[Total]]*100,1),")")</f>
        <v>(29.8)</v>
      </c>
      <c r="H18" s="102">
        <f>SUBTOTAL(109,H6:H17)</f>
        <v>730</v>
      </c>
      <c r="I18" s="97" t="str">
        <f>CONCATENATE("(",FIXED(_tbl8[[#This Row],[5-10]]/_tbl8[[#This Row],[Total]]*100,1),")")</f>
        <v>(12.5)</v>
      </c>
      <c r="J18" s="102">
        <f>SUBTOTAL(109,J6:J17)</f>
        <v>453</v>
      </c>
      <c r="K18" s="97" t="str">
        <f>CONCATENATE("(",FIXED(_tbl8[[#This Row],[11-15]]/_tbl8[[#This Row],[Total]]*100,1),")")</f>
        <v>(7.8)</v>
      </c>
      <c r="L18" s="102">
        <f>SUBTOTAL(109,L6:L17)</f>
        <v>5830</v>
      </c>
      <c r="M18" s="97" t="str">
        <f>CONCATENATE("(",FIXED(_tbl8[[#This Row],[Total]]/$L$45*100,1),")")</f>
        <v>(32.5)</v>
      </c>
    </row>
    <row r="19" spans="1:13" x14ac:dyDescent="0.2">
      <c r="A19" s="42" t="s">
        <v>260</v>
      </c>
      <c r="B19" s="42">
        <v>2018</v>
      </c>
      <c r="C19" s="116" t="s">
        <v>16</v>
      </c>
      <c r="D19" s="102">
        <v>319</v>
      </c>
      <c r="E19" s="45" t="s">
        <v>60</v>
      </c>
      <c r="F19" s="102">
        <v>170</v>
      </c>
      <c r="G19" s="45" t="s">
        <v>295</v>
      </c>
      <c r="H19" s="102">
        <v>77</v>
      </c>
      <c r="I19" s="45" t="s">
        <v>150</v>
      </c>
      <c r="J19" s="102">
        <v>53</v>
      </c>
      <c r="K19" s="45" t="s">
        <v>575</v>
      </c>
      <c r="L19" s="115">
        <v>619</v>
      </c>
      <c r="M19" s="109" t="s">
        <v>640</v>
      </c>
    </row>
    <row r="20" spans="1:13" x14ac:dyDescent="0.2">
      <c r="A20" s="42" t="s">
        <v>260</v>
      </c>
      <c r="B20" s="42"/>
      <c r="C20" s="116" t="s">
        <v>20</v>
      </c>
      <c r="D20" s="102">
        <v>204</v>
      </c>
      <c r="E20" s="45" t="s">
        <v>534</v>
      </c>
      <c r="F20" s="102">
        <v>126</v>
      </c>
      <c r="G20" s="45" t="s">
        <v>445</v>
      </c>
      <c r="H20" s="102">
        <v>55</v>
      </c>
      <c r="I20" s="45" t="s">
        <v>165</v>
      </c>
      <c r="J20" s="102">
        <v>42</v>
      </c>
      <c r="K20" s="45" t="s">
        <v>79</v>
      </c>
      <c r="L20" s="115">
        <v>427</v>
      </c>
      <c r="M20" s="109" t="s">
        <v>83</v>
      </c>
    </row>
    <row r="21" spans="1:13" x14ac:dyDescent="0.2">
      <c r="A21" s="42" t="s">
        <v>260</v>
      </c>
      <c r="B21" s="42"/>
      <c r="C21" s="116" t="s">
        <v>23</v>
      </c>
      <c r="D21" s="102">
        <v>201</v>
      </c>
      <c r="E21" s="45" t="s">
        <v>646</v>
      </c>
      <c r="F21" s="102">
        <v>166</v>
      </c>
      <c r="G21" s="45" t="s">
        <v>167</v>
      </c>
      <c r="H21" s="102">
        <v>82</v>
      </c>
      <c r="I21" s="45" t="s">
        <v>374</v>
      </c>
      <c r="J21" s="102">
        <v>50</v>
      </c>
      <c r="K21" s="45" t="s">
        <v>630</v>
      </c>
      <c r="L21" s="115">
        <v>499</v>
      </c>
      <c r="M21" s="109" t="s">
        <v>134</v>
      </c>
    </row>
    <row r="22" spans="1:13" x14ac:dyDescent="0.2">
      <c r="A22" s="42" t="s">
        <v>260</v>
      </c>
      <c r="B22" s="42"/>
      <c r="C22" s="116" t="s">
        <v>27</v>
      </c>
      <c r="D22" s="102">
        <v>180</v>
      </c>
      <c r="E22" s="45" t="s">
        <v>513</v>
      </c>
      <c r="F22" s="102">
        <v>145</v>
      </c>
      <c r="G22" s="45" t="s">
        <v>294</v>
      </c>
      <c r="H22" s="102">
        <v>59</v>
      </c>
      <c r="I22" s="45" t="s">
        <v>384</v>
      </c>
      <c r="J22" s="102">
        <v>41</v>
      </c>
      <c r="K22" s="45" t="s">
        <v>179</v>
      </c>
      <c r="L22" s="115">
        <v>425</v>
      </c>
      <c r="M22" s="109" t="s">
        <v>563</v>
      </c>
    </row>
    <row r="23" spans="1:13" x14ac:dyDescent="0.2">
      <c r="A23" s="42" t="s">
        <v>260</v>
      </c>
      <c r="B23" s="42"/>
      <c r="C23" s="116" t="s">
        <v>31</v>
      </c>
      <c r="D23" s="102">
        <v>180</v>
      </c>
      <c r="E23" s="45" t="s">
        <v>646</v>
      </c>
      <c r="F23" s="102">
        <v>153</v>
      </c>
      <c r="G23" s="45" t="s">
        <v>346</v>
      </c>
      <c r="H23" s="102">
        <v>71</v>
      </c>
      <c r="I23" s="45" t="s">
        <v>474</v>
      </c>
      <c r="J23" s="102">
        <v>43</v>
      </c>
      <c r="K23" s="45" t="s">
        <v>179</v>
      </c>
      <c r="L23" s="115">
        <v>447</v>
      </c>
      <c r="M23" s="109" t="s">
        <v>218</v>
      </c>
    </row>
    <row r="24" spans="1:13" x14ac:dyDescent="0.2">
      <c r="A24" s="42" t="s">
        <v>260</v>
      </c>
      <c r="B24" s="42"/>
      <c r="C24" s="116" t="s">
        <v>35</v>
      </c>
      <c r="D24" s="102">
        <v>135</v>
      </c>
      <c r="E24" s="45" t="s">
        <v>589</v>
      </c>
      <c r="F24" s="102">
        <v>117</v>
      </c>
      <c r="G24" s="45" t="s">
        <v>750</v>
      </c>
      <c r="H24" s="102">
        <v>63</v>
      </c>
      <c r="I24" s="45" t="s">
        <v>146</v>
      </c>
      <c r="J24" s="102">
        <v>26</v>
      </c>
      <c r="K24" s="45" t="s">
        <v>648</v>
      </c>
      <c r="L24" s="115">
        <v>341</v>
      </c>
      <c r="M24" s="109" t="s">
        <v>633</v>
      </c>
    </row>
    <row r="25" spans="1:13" x14ac:dyDescent="0.2">
      <c r="A25" s="42" t="s">
        <v>260</v>
      </c>
      <c r="B25" s="42"/>
      <c r="C25" s="116" t="s">
        <v>39</v>
      </c>
      <c r="D25" s="102">
        <v>138</v>
      </c>
      <c r="E25" s="45" t="s">
        <v>312</v>
      </c>
      <c r="F25" s="102">
        <v>110</v>
      </c>
      <c r="G25" s="45" t="s">
        <v>652</v>
      </c>
      <c r="H25" s="102">
        <v>54</v>
      </c>
      <c r="I25" s="45" t="s">
        <v>389</v>
      </c>
      <c r="J25" s="102">
        <v>41</v>
      </c>
      <c r="K25" s="45" t="s">
        <v>156</v>
      </c>
      <c r="L25" s="115">
        <v>343</v>
      </c>
      <c r="M25" s="109" t="s">
        <v>414</v>
      </c>
    </row>
    <row r="26" spans="1:13" x14ac:dyDescent="0.2">
      <c r="A26" s="42" t="s">
        <v>260</v>
      </c>
      <c r="B26" s="42"/>
      <c r="C26" s="116" t="s">
        <v>43</v>
      </c>
      <c r="D26" s="102">
        <v>149</v>
      </c>
      <c r="E26" s="45" t="s">
        <v>649</v>
      </c>
      <c r="F26" s="102">
        <v>105</v>
      </c>
      <c r="G26" s="45" t="s">
        <v>313</v>
      </c>
      <c r="H26" s="102">
        <v>36</v>
      </c>
      <c r="I26" s="45" t="s">
        <v>139</v>
      </c>
      <c r="J26" s="102">
        <v>31</v>
      </c>
      <c r="K26" s="45" t="s">
        <v>647</v>
      </c>
      <c r="L26" s="115">
        <v>321</v>
      </c>
      <c r="M26" s="109" t="s">
        <v>141</v>
      </c>
    </row>
    <row r="27" spans="1:13" x14ac:dyDescent="0.2">
      <c r="A27" s="42" t="s">
        <v>260</v>
      </c>
      <c r="B27" s="42"/>
      <c r="C27" s="116" t="s">
        <v>47</v>
      </c>
      <c r="D27" s="102">
        <v>173</v>
      </c>
      <c r="E27" s="45" t="s">
        <v>499</v>
      </c>
      <c r="F27" s="102">
        <v>157</v>
      </c>
      <c r="G27" s="45" t="s">
        <v>485</v>
      </c>
      <c r="H27" s="102">
        <v>74</v>
      </c>
      <c r="I27" s="45" t="s">
        <v>119</v>
      </c>
      <c r="J27" s="102">
        <v>31</v>
      </c>
      <c r="K27" s="45" t="s">
        <v>563</v>
      </c>
      <c r="L27" s="115">
        <v>435</v>
      </c>
      <c r="M27" s="109" t="s">
        <v>627</v>
      </c>
    </row>
    <row r="28" spans="1:13" x14ac:dyDescent="0.2">
      <c r="A28" s="42" t="s">
        <v>260</v>
      </c>
      <c r="B28" s="42"/>
      <c r="C28" s="116" t="s">
        <v>51</v>
      </c>
      <c r="D28" s="102">
        <v>257</v>
      </c>
      <c r="E28" s="45" t="s">
        <v>649</v>
      </c>
      <c r="F28" s="102">
        <v>180</v>
      </c>
      <c r="G28" s="45" t="s">
        <v>387</v>
      </c>
      <c r="H28" s="102">
        <v>66</v>
      </c>
      <c r="I28" s="45" t="s">
        <v>297</v>
      </c>
      <c r="J28" s="102">
        <v>51</v>
      </c>
      <c r="K28" s="45" t="s">
        <v>598</v>
      </c>
      <c r="L28" s="115">
        <v>554</v>
      </c>
      <c r="M28" s="109" t="s">
        <v>133</v>
      </c>
    </row>
    <row r="29" spans="1:13" x14ac:dyDescent="0.2">
      <c r="A29" s="42" t="s">
        <v>260</v>
      </c>
      <c r="B29" s="42"/>
      <c r="C29" s="116" t="s">
        <v>52</v>
      </c>
      <c r="D29" s="102">
        <v>476</v>
      </c>
      <c r="E29" s="45" t="s">
        <v>650</v>
      </c>
      <c r="F29" s="102">
        <v>203</v>
      </c>
      <c r="G29" s="45" t="s">
        <v>339</v>
      </c>
      <c r="H29" s="102">
        <v>68</v>
      </c>
      <c r="I29" s="45" t="s">
        <v>585</v>
      </c>
      <c r="J29" s="102">
        <v>39</v>
      </c>
      <c r="K29" s="45" t="s">
        <v>472</v>
      </c>
      <c r="L29" s="115">
        <v>786</v>
      </c>
      <c r="M29" s="109" t="s">
        <v>502</v>
      </c>
    </row>
    <row r="30" spans="1:13" x14ac:dyDescent="0.2">
      <c r="A30" s="42" t="s">
        <v>260</v>
      </c>
      <c r="B30" s="42"/>
      <c r="C30" s="116" t="s">
        <v>56</v>
      </c>
      <c r="D30" s="102">
        <v>501</v>
      </c>
      <c r="E30" s="45" t="s">
        <v>783</v>
      </c>
      <c r="F30" s="102">
        <v>152</v>
      </c>
      <c r="G30" s="45" t="s">
        <v>325</v>
      </c>
      <c r="H30" s="102">
        <v>73</v>
      </c>
      <c r="I30" s="45" t="s">
        <v>179</v>
      </c>
      <c r="J30" s="102">
        <v>37</v>
      </c>
      <c r="K30" s="45" t="s">
        <v>130</v>
      </c>
      <c r="L30" s="115">
        <v>763</v>
      </c>
      <c r="M30" s="109" t="s">
        <v>315</v>
      </c>
    </row>
    <row r="31" spans="1:13" x14ac:dyDescent="0.2">
      <c r="A31" s="42" t="s">
        <v>260</v>
      </c>
      <c r="B31" s="42"/>
      <c r="C31" s="116" t="s">
        <v>9</v>
      </c>
      <c r="D31" s="102">
        <f>SUBTOTAL(109,D19:D30)</f>
        <v>2913</v>
      </c>
      <c r="E31" s="45" t="str">
        <f>CONCATENATE("(",FIXED(_tbl8[[#This Row],[&lt;1]]/_tbl8[[#This Row],[Total]]*100,1),")")</f>
        <v>(48.9)</v>
      </c>
      <c r="F31" s="102">
        <f>SUBTOTAL(109,F19:F30)</f>
        <v>1784</v>
      </c>
      <c r="G31" s="45" t="str">
        <f>CONCATENATE("(",FIXED(_tbl8[[#This Row],[1-4]]/_tbl8[[#This Row],[Total]]*100,1),")")</f>
        <v>(29.9)</v>
      </c>
      <c r="H31" s="102">
        <f>SUBTOTAL(109,H19:H30)</f>
        <v>778</v>
      </c>
      <c r="I31" s="97" t="str">
        <f>CONCATENATE("(",FIXED(_tbl8[[#This Row],[5-10]]/_tbl8[[#This Row],[Total]]*100,1),")")</f>
        <v>(13.1)</v>
      </c>
      <c r="J31" s="102">
        <f>SUBTOTAL(109,J19:J30)</f>
        <v>485</v>
      </c>
      <c r="K31" s="97" t="str">
        <f>CONCATENATE("(",FIXED(_tbl8[[#This Row],[11-15]]/_tbl8[[#This Row],[Total]]*100,1),")")</f>
        <v>(8.1)</v>
      </c>
      <c r="L31" s="102">
        <f>SUBTOTAL(109,L19:L30)</f>
        <v>5960</v>
      </c>
      <c r="M31" s="97" t="str">
        <f>CONCATENATE("(",FIXED(_tbl8[[#This Row],[Total]]/$L$45*100,1),")")</f>
        <v>(33.2)</v>
      </c>
    </row>
    <row r="32" spans="1:13" x14ac:dyDescent="0.2">
      <c r="A32" s="42" t="s">
        <v>343</v>
      </c>
      <c r="B32" s="42">
        <v>2019</v>
      </c>
      <c r="C32" s="116" t="s">
        <v>16</v>
      </c>
      <c r="D32" s="102">
        <v>285</v>
      </c>
      <c r="E32" s="45" t="s">
        <v>836</v>
      </c>
      <c r="F32" s="102">
        <v>137</v>
      </c>
      <c r="G32" s="45" t="s">
        <v>341</v>
      </c>
      <c r="H32" s="102">
        <v>64</v>
      </c>
      <c r="I32" s="45" t="s">
        <v>151</v>
      </c>
      <c r="J32" s="102">
        <v>37</v>
      </c>
      <c r="K32" s="45" t="s">
        <v>563</v>
      </c>
      <c r="L32" s="115">
        <v>523</v>
      </c>
      <c r="M32" s="109" t="s">
        <v>596</v>
      </c>
    </row>
    <row r="33" spans="1:17" x14ac:dyDescent="0.2">
      <c r="A33" s="42" t="s">
        <v>343</v>
      </c>
      <c r="B33" s="42"/>
      <c r="C33" s="116" t="s">
        <v>20</v>
      </c>
      <c r="D33" s="102">
        <v>192</v>
      </c>
      <c r="E33" s="45" t="s">
        <v>94</v>
      </c>
      <c r="F33" s="102">
        <v>147</v>
      </c>
      <c r="G33" s="45" t="s">
        <v>387</v>
      </c>
      <c r="H33" s="102">
        <v>70</v>
      </c>
      <c r="I33" s="45" t="s">
        <v>305</v>
      </c>
      <c r="J33" s="102">
        <v>43</v>
      </c>
      <c r="K33" s="45" t="s">
        <v>276</v>
      </c>
      <c r="L33" s="115">
        <v>452</v>
      </c>
      <c r="M33" s="109" t="s">
        <v>627</v>
      </c>
    </row>
    <row r="34" spans="1:17" x14ac:dyDescent="0.2">
      <c r="A34" s="42" t="s">
        <v>343</v>
      </c>
      <c r="B34" s="42"/>
      <c r="C34" s="116" t="s">
        <v>23</v>
      </c>
      <c r="D34" s="102">
        <v>209</v>
      </c>
      <c r="E34" s="45" t="s">
        <v>423</v>
      </c>
      <c r="F34" s="102">
        <v>175</v>
      </c>
      <c r="G34" s="45" t="s">
        <v>186</v>
      </c>
      <c r="H34" s="102">
        <v>65</v>
      </c>
      <c r="I34" s="45" t="s">
        <v>381</v>
      </c>
      <c r="J34" s="102">
        <v>51</v>
      </c>
      <c r="K34" s="45" t="s">
        <v>129</v>
      </c>
      <c r="L34" s="115">
        <v>500</v>
      </c>
      <c r="M34" s="109" t="s">
        <v>578</v>
      </c>
    </row>
    <row r="35" spans="1:17" x14ac:dyDescent="0.2">
      <c r="A35" s="42" t="s">
        <v>343</v>
      </c>
      <c r="B35" s="42"/>
      <c r="C35" s="116" t="s">
        <v>27</v>
      </c>
      <c r="D35" s="102">
        <v>196</v>
      </c>
      <c r="E35" s="45" t="s">
        <v>91</v>
      </c>
      <c r="F35" s="102">
        <v>158</v>
      </c>
      <c r="G35" s="45" t="s">
        <v>167</v>
      </c>
      <c r="H35" s="102">
        <v>74</v>
      </c>
      <c r="I35" s="45" t="s">
        <v>196</v>
      </c>
      <c r="J35" s="102">
        <v>47</v>
      </c>
      <c r="K35" s="45" t="s">
        <v>215</v>
      </c>
      <c r="L35" s="115">
        <v>475</v>
      </c>
      <c r="M35" s="109" t="s">
        <v>504</v>
      </c>
    </row>
    <row r="36" spans="1:17" x14ac:dyDescent="0.2">
      <c r="A36" s="42" t="s">
        <v>343</v>
      </c>
      <c r="B36" s="42"/>
      <c r="C36" s="116" t="s">
        <v>31</v>
      </c>
      <c r="D36" s="102">
        <v>182</v>
      </c>
      <c r="E36" s="45" t="s">
        <v>423</v>
      </c>
      <c r="F36" s="102">
        <v>141</v>
      </c>
      <c r="G36" s="45" t="s">
        <v>491</v>
      </c>
      <c r="H36" s="102">
        <v>61</v>
      </c>
      <c r="I36" s="45" t="s">
        <v>597</v>
      </c>
      <c r="J36" s="102">
        <v>51</v>
      </c>
      <c r="K36" s="45" t="s">
        <v>331</v>
      </c>
      <c r="L36" s="115">
        <v>435</v>
      </c>
      <c r="M36" s="109" t="s">
        <v>563</v>
      </c>
    </row>
    <row r="37" spans="1:17" x14ac:dyDescent="0.2">
      <c r="A37" s="42" t="s">
        <v>343</v>
      </c>
      <c r="B37" s="42"/>
      <c r="C37" s="116" t="s">
        <v>35</v>
      </c>
      <c r="D37" s="102">
        <v>175</v>
      </c>
      <c r="E37" s="45" t="s">
        <v>392</v>
      </c>
      <c r="F37" s="102">
        <v>121</v>
      </c>
      <c r="G37" s="45" t="s">
        <v>226</v>
      </c>
      <c r="H37" s="102">
        <v>52</v>
      </c>
      <c r="I37" s="45" t="s">
        <v>192</v>
      </c>
      <c r="J37" s="102">
        <v>35</v>
      </c>
      <c r="K37" s="45" t="s">
        <v>458</v>
      </c>
      <c r="L37" s="115">
        <v>383</v>
      </c>
      <c r="M37" s="109" t="s">
        <v>22</v>
      </c>
    </row>
    <row r="38" spans="1:17" x14ac:dyDescent="0.2">
      <c r="A38" s="42" t="s">
        <v>343</v>
      </c>
      <c r="B38" s="42"/>
      <c r="C38" s="116" t="s">
        <v>39</v>
      </c>
      <c r="D38" s="102">
        <v>148</v>
      </c>
      <c r="E38" s="45" t="s">
        <v>499</v>
      </c>
      <c r="F38" s="102">
        <v>118</v>
      </c>
      <c r="G38" s="45" t="s">
        <v>230</v>
      </c>
      <c r="H38" s="102">
        <v>65</v>
      </c>
      <c r="I38" s="45" t="s">
        <v>430</v>
      </c>
      <c r="J38" s="102">
        <v>41</v>
      </c>
      <c r="K38" s="45" t="s">
        <v>628</v>
      </c>
      <c r="L38" s="115">
        <v>372</v>
      </c>
      <c r="M38" s="109" t="s">
        <v>317</v>
      </c>
    </row>
    <row r="39" spans="1:17" x14ac:dyDescent="0.2">
      <c r="A39" s="42" t="s">
        <v>343</v>
      </c>
      <c r="B39" s="42"/>
      <c r="C39" s="116" t="s">
        <v>43</v>
      </c>
      <c r="D39" s="102">
        <v>132</v>
      </c>
      <c r="E39" s="45" t="s">
        <v>586</v>
      </c>
      <c r="F39" s="102">
        <v>117</v>
      </c>
      <c r="G39" s="45" t="s">
        <v>306</v>
      </c>
      <c r="H39" s="102">
        <v>57</v>
      </c>
      <c r="I39" s="45" t="s">
        <v>227</v>
      </c>
      <c r="J39" s="102">
        <v>32</v>
      </c>
      <c r="K39" s="45" t="s">
        <v>276</v>
      </c>
      <c r="L39" s="115">
        <v>338</v>
      </c>
      <c r="M39" s="109" t="s">
        <v>520</v>
      </c>
    </row>
    <row r="40" spans="1:17" x14ac:dyDescent="0.2">
      <c r="A40" s="42" t="s">
        <v>343</v>
      </c>
      <c r="B40" s="42"/>
      <c r="C40" s="116" t="s">
        <v>47</v>
      </c>
      <c r="D40" s="102">
        <v>165</v>
      </c>
      <c r="E40" s="45" t="s">
        <v>747</v>
      </c>
      <c r="F40" s="102">
        <v>153</v>
      </c>
      <c r="G40" s="45" t="s">
        <v>145</v>
      </c>
      <c r="H40" s="102">
        <v>72</v>
      </c>
      <c r="I40" s="45" t="s">
        <v>227</v>
      </c>
      <c r="J40" s="102">
        <v>37</v>
      </c>
      <c r="K40" s="45" t="s">
        <v>585</v>
      </c>
      <c r="L40" s="115">
        <v>427</v>
      </c>
      <c r="M40" s="109" t="s">
        <v>418</v>
      </c>
    </row>
    <row r="41" spans="1:17" x14ac:dyDescent="0.2">
      <c r="A41" s="42" t="s">
        <v>343</v>
      </c>
      <c r="B41" s="42"/>
      <c r="C41" s="116" t="s">
        <v>51</v>
      </c>
      <c r="D41" s="102">
        <v>208</v>
      </c>
      <c r="E41" s="45" t="s">
        <v>256</v>
      </c>
      <c r="F41" s="102">
        <v>168</v>
      </c>
      <c r="G41" s="45" t="s">
        <v>167</v>
      </c>
      <c r="H41" s="102">
        <v>72</v>
      </c>
      <c r="I41" s="45" t="s">
        <v>314</v>
      </c>
      <c r="J41" s="102">
        <v>57</v>
      </c>
      <c r="K41" s="45" t="s">
        <v>625</v>
      </c>
      <c r="L41" s="115">
        <v>505</v>
      </c>
      <c r="M41" s="109" t="s">
        <v>546</v>
      </c>
    </row>
    <row r="42" spans="1:17" x14ac:dyDescent="0.2">
      <c r="A42" s="42" t="s">
        <v>343</v>
      </c>
      <c r="B42" s="42"/>
      <c r="C42" s="116" t="s">
        <v>52</v>
      </c>
      <c r="D42" s="102">
        <v>485</v>
      </c>
      <c r="E42" s="45" t="s">
        <v>936</v>
      </c>
      <c r="F42" s="102">
        <v>215</v>
      </c>
      <c r="G42" s="45" t="s">
        <v>281</v>
      </c>
      <c r="H42" s="102">
        <v>71</v>
      </c>
      <c r="I42" s="45" t="s">
        <v>585</v>
      </c>
      <c r="J42" s="102">
        <v>48</v>
      </c>
      <c r="K42" s="45" t="s">
        <v>530</v>
      </c>
      <c r="L42" s="115">
        <v>819</v>
      </c>
      <c r="M42" s="109" t="s">
        <v>320</v>
      </c>
    </row>
    <row r="43" spans="1:17" x14ac:dyDescent="0.2">
      <c r="A43" s="42" t="s">
        <v>343</v>
      </c>
      <c r="B43" s="42"/>
      <c r="C43" s="116" t="s">
        <v>56</v>
      </c>
      <c r="D43" s="102">
        <v>600</v>
      </c>
      <c r="E43" s="45" t="s">
        <v>851</v>
      </c>
      <c r="F43" s="102">
        <v>189</v>
      </c>
      <c r="G43" s="45" t="s">
        <v>463</v>
      </c>
      <c r="H43" s="102">
        <v>77</v>
      </c>
      <c r="I43" s="45" t="s">
        <v>285</v>
      </c>
      <c r="J43" s="102">
        <v>61</v>
      </c>
      <c r="K43" s="45" t="s">
        <v>461</v>
      </c>
      <c r="L43" s="115">
        <v>927</v>
      </c>
      <c r="M43" s="109" t="s">
        <v>410</v>
      </c>
    </row>
    <row r="44" spans="1:17" x14ac:dyDescent="0.2">
      <c r="A44" s="42" t="s">
        <v>343</v>
      </c>
      <c r="B44" s="42"/>
      <c r="C44" s="67" t="s">
        <v>9</v>
      </c>
      <c r="D44" s="102">
        <f>SUBTOTAL(109,D32:D43)</f>
        <v>2977</v>
      </c>
      <c r="E44" s="45" t="str">
        <f>CONCATENATE("(",FIXED(_tbl8[[#This Row],[&lt;1]]/_tbl8[[#This Row],[Total]]*100,1),")")</f>
        <v>(48.4)</v>
      </c>
      <c r="F44" s="102">
        <f>SUBTOTAL(109,F32:F43)</f>
        <v>1839</v>
      </c>
      <c r="G44" s="45" t="str">
        <f>CONCATENATE("(",FIXED(_tbl8[[#This Row],[1-4]]/_tbl8[[#This Row],[Total]]*100,1),")")</f>
        <v>(29.9)</v>
      </c>
      <c r="H44" s="102">
        <f>SUBTOTAL(109,H32:H43)</f>
        <v>800</v>
      </c>
      <c r="I44" s="97" t="str">
        <f>CONCATENATE("(",FIXED(_tbl8[[#This Row],[5-10]]/_tbl8[[#This Row],[Total]]*100,1),")")</f>
        <v>(13.0)</v>
      </c>
      <c r="J44" s="102">
        <f>SUBTOTAL(109,J32:J43)</f>
        <v>540</v>
      </c>
      <c r="K44" s="97" t="str">
        <f>CONCATENATE("(",FIXED(_tbl8[[#This Row],[11-15]]/_tbl8[[#This Row],[Total]]*100,1),")")</f>
        <v>(8.8)</v>
      </c>
      <c r="L44" s="102">
        <f>SUBTOTAL(109,L32:L43)</f>
        <v>6156</v>
      </c>
      <c r="M44" s="97" t="str">
        <f>CONCATENATE("(",FIXED(_tbl8[[#This Row],[Total]]/$L$45*100,1),")")</f>
        <v>(34.3)</v>
      </c>
    </row>
    <row r="45" spans="1:17" x14ac:dyDescent="0.2">
      <c r="A45" s="42" t="s">
        <v>402</v>
      </c>
      <c r="B45" s="42"/>
      <c r="C45" s="67" t="s">
        <v>9</v>
      </c>
      <c r="D45" s="102">
        <f>SUBTOTAL(109,D32:D43,D19:D30,D6:D17)</f>
        <v>8797</v>
      </c>
      <c r="E45" s="45" t="str">
        <f>CONCATENATE("(",FIXED(_tbl8[[#This Row],[&lt;1]]/_tbl8[[#This Row],[Total]]*100,1),")")</f>
        <v>(49.0)</v>
      </c>
      <c r="F45" s="102">
        <f>SUBTOTAL(109,F32:F43,F19:F30,F6:F17)</f>
        <v>5363</v>
      </c>
      <c r="G45" s="45" t="str">
        <f>CONCATENATE("(",FIXED(_tbl8[[#This Row],[1-4]]/_tbl8[[#This Row],[Total]]*100,1),")")</f>
        <v>(29.9)</v>
      </c>
      <c r="H45" s="102">
        <f>SUBTOTAL(109,H32:H43,H19:H30,H6:H17)</f>
        <v>2308</v>
      </c>
      <c r="I45" s="97" t="str">
        <f>CONCATENATE("(",FIXED(_tbl8[[#This Row],[5-10]]/_tbl8[[#This Row],[Total]]*100,1),")")</f>
        <v>(12.9)</v>
      </c>
      <c r="J45" s="102">
        <f>SUBTOTAL(109,J32:J43,J19:J30,J6:J17)</f>
        <v>1478</v>
      </c>
      <c r="K45" s="97" t="str">
        <f>CONCATENATE("(",FIXED(_tbl8[[#This Row],[11-15]]/_tbl8[[#This Row],[Total]]*100,1),")")</f>
        <v>(8.2)</v>
      </c>
      <c r="L45" s="102">
        <f>SUBTOTAL(109,L32:L43,L19:L30,L6:L17)</f>
        <v>17946</v>
      </c>
      <c r="M45" s="45" t="s">
        <v>71</v>
      </c>
    </row>
    <row r="46" spans="1:17" x14ac:dyDescent="0.2">
      <c r="A46" s="3"/>
      <c r="B46" s="3"/>
      <c r="C46" s="3"/>
      <c r="D46" s="3"/>
      <c r="E46" s="3"/>
      <c r="F46" s="3"/>
      <c r="G46" s="3"/>
      <c r="H46" s="3"/>
      <c r="I46" s="3"/>
      <c r="J46" s="3"/>
      <c r="K46" s="3"/>
      <c r="L46" s="3"/>
      <c r="M46" s="3"/>
    </row>
    <row r="47" spans="1:17" ht="18" customHeight="1" x14ac:dyDescent="0.2">
      <c r="A47" s="29" t="s">
        <v>949</v>
      </c>
      <c r="B47" s="30"/>
      <c r="C47" s="31"/>
      <c r="D47" s="30"/>
      <c r="E47" s="31"/>
      <c r="F47" s="30"/>
      <c r="G47" s="31"/>
      <c r="H47" s="30"/>
      <c r="I47" s="31"/>
      <c r="J47" s="30"/>
      <c r="K47" s="31"/>
      <c r="L47" s="50"/>
      <c r="M47" s="50"/>
      <c r="N47" s="5"/>
      <c r="O47" s="50"/>
      <c r="P47" s="5"/>
      <c r="Q47" s="50"/>
    </row>
    <row r="48" spans="1:17" ht="21.75" customHeight="1" x14ac:dyDescent="0.2">
      <c r="A48" s="234" t="s">
        <v>1107</v>
      </c>
      <c r="B48" s="234"/>
      <c r="C48" s="234"/>
      <c r="D48" s="234"/>
      <c r="E48" s="234"/>
      <c r="F48" s="234"/>
      <c r="G48" s="234"/>
      <c r="H48" s="234"/>
      <c r="I48" s="234"/>
      <c r="J48" s="234"/>
      <c r="K48" s="234"/>
      <c r="L48" s="233"/>
      <c r="M48" s="233"/>
      <c r="N48" s="233"/>
      <c r="O48" s="233"/>
      <c r="P48" s="48"/>
      <c r="Q48" s="48"/>
    </row>
    <row r="49" spans="1:13" x14ac:dyDescent="0.2">
      <c r="A49" s="51"/>
      <c r="B49" s="30"/>
      <c r="C49" s="31"/>
      <c r="D49" s="30"/>
      <c r="E49" s="31"/>
      <c r="F49" s="30"/>
      <c r="G49" s="31"/>
      <c r="H49" s="30"/>
      <c r="I49" s="31"/>
      <c r="J49" s="30"/>
      <c r="K49" s="31"/>
      <c r="L49" s="7"/>
      <c r="M49" s="7"/>
    </row>
    <row r="50" spans="1:13" ht="18" x14ac:dyDescent="0.2">
      <c r="A50" s="216" t="s">
        <v>992</v>
      </c>
      <c r="B50" s="216"/>
      <c r="C50" s="216"/>
      <c r="D50" s="216"/>
      <c r="E50" s="216"/>
      <c r="F50" s="216"/>
      <c r="G50" s="216"/>
      <c r="H50" s="216"/>
      <c r="I50" s="216"/>
      <c r="J50" s="216"/>
      <c r="K50" s="216"/>
      <c r="L50" s="7"/>
      <c r="M50" s="7"/>
    </row>
    <row r="51" spans="1:13" ht="31.5" customHeight="1" x14ac:dyDescent="0.2">
      <c r="A51" s="236" t="s">
        <v>991</v>
      </c>
      <c r="B51" s="236"/>
      <c r="C51" s="236"/>
      <c r="D51" s="236"/>
      <c r="E51" s="236"/>
      <c r="F51" s="236"/>
      <c r="G51" s="236"/>
      <c r="H51" s="236"/>
      <c r="I51" s="236"/>
      <c r="J51" s="236"/>
      <c r="K51" s="236"/>
      <c r="L51" s="236"/>
      <c r="M51" s="168"/>
    </row>
    <row r="76" spans="1:11" ht="17.25" customHeight="1" x14ac:dyDescent="0.2">
      <c r="A76" s="29"/>
      <c r="B76" s="30"/>
      <c r="C76" s="31"/>
      <c r="D76" s="30"/>
      <c r="E76" s="31"/>
      <c r="F76" s="30"/>
      <c r="G76" s="31"/>
      <c r="H76" s="30"/>
      <c r="I76" s="31"/>
      <c r="J76" s="30"/>
      <c r="K76" s="31"/>
    </row>
    <row r="77" spans="1:11" ht="22.5" customHeight="1" x14ac:dyDescent="0.2">
      <c r="A77" s="234"/>
      <c r="B77" s="234"/>
      <c r="C77" s="234"/>
      <c r="D77" s="234"/>
      <c r="E77" s="234"/>
      <c r="F77" s="234"/>
      <c r="G77" s="234"/>
      <c r="H77" s="234"/>
      <c r="I77" s="234"/>
      <c r="J77" s="234"/>
      <c r="K77" s="234"/>
    </row>
    <row r="80" spans="1:11" x14ac:dyDescent="0.2">
      <c r="A80" s="29" t="s">
        <v>949</v>
      </c>
      <c r="B80" s="30"/>
      <c r="C80" s="31"/>
      <c r="D80" s="30"/>
      <c r="E80" s="31"/>
      <c r="F80" s="30"/>
      <c r="G80" s="31"/>
      <c r="H80" s="30"/>
      <c r="I80" s="31"/>
      <c r="J80" s="30"/>
      <c r="K80" s="31"/>
    </row>
    <row r="81" spans="1:11" x14ac:dyDescent="0.2">
      <c r="A81" s="234" t="s">
        <v>1107</v>
      </c>
      <c r="B81" s="234"/>
      <c r="C81" s="234"/>
      <c r="D81" s="234"/>
      <c r="E81" s="234"/>
      <c r="F81" s="234"/>
      <c r="G81" s="234"/>
      <c r="H81" s="234"/>
      <c r="I81" s="234"/>
      <c r="J81" s="234"/>
      <c r="K81" s="234"/>
    </row>
  </sheetData>
  <mergeCells count="10">
    <mergeCell ref="A81:K81"/>
    <mergeCell ref="A1:K1"/>
    <mergeCell ref="A77:K77"/>
    <mergeCell ref="A2:L2"/>
    <mergeCell ref="A3:L3"/>
    <mergeCell ref="A4:L4"/>
    <mergeCell ref="A51:L51"/>
    <mergeCell ref="A48:K48"/>
    <mergeCell ref="L48:O48"/>
    <mergeCell ref="A50:K50"/>
  </mergeCells>
  <conditionalFormatting sqref="A46:M46">
    <cfRule type="expression" dxfId="1112" priority="7">
      <formula>IF($B46="Total",1,0)</formula>
    </cfRule>
  </conditionalFormatting>
  <conditionalFormatting sqref="A46">
    <cfRule type="expression" dxfId="1111" priority="4">
      <formula>IF(OR($B45="Month",$B46="Total",$B45="Total"),0,1)</formula>
    </cfRule>
  </conditionalFormatting>
  <conditionalFormatting sqref="O6:O16">
    <cfRule type="expression" dxfId="1110" priority="3">
      <formula>IF($B6="Total",1,0)</formula>
    </cfRule>
  </conditionalFormatting>
  <conditionalFormatting sqref="A6:M45">
    <cfRule type="expression" dxfId="1109" priority="2">
      <formula>IF($C6="Total",1,0)</formula>
    </cfRule>
  </conditionalFormatting>
  <conditionalFormatting sqref="A6:A45">
    <cfRule type="expression" dxfId="1108" priority="1">
      <formula>IF(OR($C5="Month",$C6="Total",$C5="Total"),0,1)</formula>
    </cfRule>
  </conditionalFormatting>
  <pageMargins left="0.25" right="0.25" top="0.75" bottom="0.75" header="0.3" footer="0.3"/>
  <pageSetup paperSize="9" scale="5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a c 3 e 7 5 6 - b 8 2 5 - 4 d 1 9 - 9 6 0 8 - 8 a b 5 d 8 f 5 1 3 0 1 "   x m l n s = " h t t p : / / s c h e m a s . m i c r o s o f t . c o m / D a t a M a s h u p " > A A A A A E g L A A B Q S w M E F A A C A A g A G 3 m R U X W / N V e o A A A A + A A A A B I A H A B D b 2 5 m a W c v U G F j a 2 F n Z S 5 4 b W w g o h g A K K A U A A A A A A A A A A A A A A A A A A A A A A A A A A A A h Y 9 N C s I w G E S v U r J v / t S i 5 W s K u n B j Q R D E b Y m x D b a p N K n p 3 V x 4 J K 9 g Q a v u X M 7 w B t 4 8 b n d I + 7 o K r q q 1 u j E J Y p i i Q B n Z H L U p E t S 5 U z h H q Y B t L s 9 5 o Y I B N j b u r U 5 Q 6 d w l J s R 7 j / 0 E N 2 1 B O K W M H L L N T p a q z k N t r M u N V O i z O v 5 f I Q H 7 l 4 z g O G J 4 x h Y c T y M G Z K w h 0 + a L 8 M E Y U y A / J a y 6 y n W t E s q E 6 y W Q M Q J 5 v x B P U E s D B B Q A A g A I A B t 5 k 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e Z F R G T 8 s 6 T 4 I A A D O t w A A E w A c A E Z v c m 1 1 b G F z L 1 N l Y 3 R p b 2 4 x L m 0 g o h g A K K A U A A A A A A A A A A A A A A A A A A A A A A A A A A A A 7 V z R b t p I F H 2 P x D 8 g + p J I U c X M G I N V 5 S E q 2 m 2 1 2 n Q b o k p V V U X G e I k l M J E x W 1 V R / n 1 t w H h w 7 J k 7 D B C T O 3 0 J B f s O P u d w P L 5 n 7 L n v x c E s b A 5 W f 8 m H x l n j b P 7 g R v 6 o G Q 8 n p H n V n P j x W T P 5 N 5 g t I s 9 P 3 v g y G n r v + 2 7 s r t 4 5 b 4 3 m 4 d U / n z 9 e 3 / h x 6 7 L 5 4 1 P g R 2 7 k P Q S e O 7 l x / w v G b l r 6 K o 4 W / s + L y 2 W t 9 d b X 4 S y 8 T y s N 3 X l a e V X w 6 c e N O / W v W p u S f w X h 6 K q V b d f 6 + f w j f f 1 z V W o 0 n N 0 P v A d / 6 i Y F y u p m 5 a 7 D c O F O b v 3 H W b S p u d q x U D E 9 7 v s 7 d z h J v 1 J e P q u T f p z t v 9 y q s P u 7 1 i A Z I c H v d v Z r 3 k p K L D d 6 n 7 5 5 n p e + f H p q f Z x N v k Q j P 0 p A W / 5 9 f z 3 3 / H A U h O P n 5 4 u s 2 K 0 / n f 2 X V E s 2 X k x D r u D q g / X b 5 9 u j X j 6 1 7 g Z J 2 X y I 5 4 u z I K w o W S C d I i W d i k m n G q T T 2 p P O k J L O x K Q z D d J Z T v p 3 3 4 2 q W L 9 s C k W R f v w l G r t h M F + i W 6 6 b x n 6 F k 7 z O v / L z R S O R U d U I B R 1 Z S H V k i X V k a e j I O q K O D i o j s B l 1 k I q o I x Z R p 0 J E D Y i K O q B T 0 K u 4 j Z L B 2 E i 1 Y Y u 1 Y W s Y j A 0 3 m L 9 n Y f x w t P l L 8 n p r w N 3 c p I t U M V 2 x Y r o a i u n u 7 Z R 0 Y E F B p J T 8 J 9 G d g q B 6 S A X V E w u q p y G o H m p B O U g F 5 Y g F 5 W g I y k E 3 a S Z t p C o i b U m 3 r q 3 T r m u D 5 8 1 3 s 9 i d b D 7 r + 7 X o 6 5 C 2 i 1 Y W r k w X r p Y w 3 F N X x h C t M o Y y Z Q y 1 l D G s f b u X o E 1 2 Z N G O V r Z D 8 M 0 6 s K Z F R B I X E Z 2 8 i N Q / M C J Y E y M i i Y y I T m Z E j h k a 1 c B B o s f 4 W / C L s O t x h F F O 3 O H f f w v 8 X 6 W a 4 j b K i q X b K g i r O E y q L q k 8 c g L 5 w k U X w J r 3 E U n g R 3 Q S P 4 I s 8 l v r 0 8 L t A h b E B S x t F 7 A O 4 A J Y A 1 s i S W x J V W Q L c o E O L h d I D x l r u k s k 8 S 6 p y n d B 2 T + x w a 2 q f u C O w 9 k 8 D r z m n 9 F s 8 V i / B Q A E a 5 5 L J I E u 0 U l 0 S f f E u 5 l Y Q 1 k i S W W J T i x L 9 p f L n s w p C G s Y S y R p L N G J Y w m + P J Z i z W O p J I + l O n k s b e M T E t a s h k q y G q q T 1 V B 8 W Q 3 F m t V Q 2 a 0 9 W v f 2 U H x C w n q Z T i W X 6 V R n G T Z V W I c t u 0 S L 3 H C e H l B z x k m q G f 9 + 9 G u t K 6 y X 9 l R y a U 9 1 L u 0 p / N K e 6 / 6 M q 7 s / r 3 a R T 7 t Y F 7 M l R y 5 T i M 5 i t k 3 5 N 6 A R r I 0 g K m k E U Z 1 G E M X X C K J Y G 0 F U 0 g i i O o 0 g i q 8 R x L A 2 g p i k E c R 0 G k F s f 4 2 g b 3 4 Y B 5 P V F H k Q u / F i X m s 5 Y W 0 H M U k 7 i O m 0 g x i + d h D D 2 g 5 i k n Y Q 0 2 k H M d j S 3 V Q o I p 3 V R y V Y 1 / k y 2 a N h t J 4 N g 2 y d 7 / K Q s V 6 8 J 0 c u k 5 L O x f u m / K m u 3 b D W E + T G P p X R 4 K W h I Y t V H Z 7 u F w L Z S R y N T B 1 W P k s u G Y V / h l D V d B m 0 B s z a z 3 y 5 V s + a I q h 1 Q 6 C 6 q Z o X w 3 S z v 4 l x P 5 h 7 C X l j X 3 i V V R 9 5 U d T y o l B 5 V c 2 W Y f L a X 3 p 6 a v J i y v J K Z y J v S W I M K r G q q T Z M Y v u b a 5 + a x C z U D m Z B 5 V V 1 r x Z M X v u 7 W e v U 5 N V B L a 8 O V F 5 a z 2 2 0 j n k X U I 2 k 5 e L W l g s W V 1 X r A K g u W O / g l e / 5 s W z U a r C h Y t C 6 S 8 y C 3 S X 2 y l L o 9 D B L o d M D S q F T t d o D 9 r D g H r i j W O O n B f e / 2 n j P I u n B Q 7 S S b r e z V P J B U q U s b x j 9 3 D + M C r L i S v Q P M d M / B N J f 9 a w z E P 3 D O t P v Y a b f A 9 L v 6 d D v 1 Z h + B 7 P 5 O 0 D z d 3 T M 3 + H M X z o P 4 I n j i x Z I w 2 z Z D t C y n Q r L z i H O a x X g x W y J D t A S n Q p L 3 I L X K 4 O X 4 E 2 y 0 4 O H w V v 1 P G Y e 3 q x W A V 6 8 g W 9 6 8 E B 4 d 4 9 7 8 0 G W 3 c a q S 7 5 k z 7 v y O 8 n S T 2 8 + D Z o J t P P 4 M D O B b H C V m Q D B m + S m B w / U z e 4 5 b j 6 I h m 6 S C c T r 9 h n y r 5 d / F y W V q Q e 6 b 0 h l o C w 3 3 U 5 H Z e z Q K j u S e e 0 m s X f r t Y L N c 3 r R a p q 1 l G Y t Z U E g g 8 V 0 6 k a / 8 Z 7 t M g A g X p R t u 7 M f b Q 8 G E M z H 2 S K M o 9 9 H X V q 5 N S b c a t b H 9 k c w x h u 3 c B g o 6 C n d X F d S + Z C p q s Q n t M O L i j t p a a v J M W o a O 2 p q q r r b V k V N D l R N x 5 t l q 8 y s l 9 3 f 7 9 G t / 6 8 f R e 4 E r Y Z e I A G b c x d 2 0 p i A l w 6 v M R s / S m a Q + N b O o k t + D / m z d J D L j s d C Q X j 8 b r r S e / k V h O K r X S S 1 / v 1 c j 6 b B f J 7 e b o 5 c U h w U S l a 2 2 U v f y w p f 4 E 2 a 2 X I E R t x 7 2 q Z 4 E 4 o t F C B y 2 9 p B l l m U V H 9 J g W U Y y E C A E 2 A p 4 G 8 J 4 e 8 a + D M Q 4 P B 3 F e D v C u H v G f g z E O D w 9 x T g 7 w n h 7 x j 4 M x D g 8 H c U 4 O + I 4 L f s o c F / g w K Y g G w H E A P b 1 U s p C A L D A g + E E h H r f c B c b I 1 R R o c h g 4 N B h Q o 1 I s Q 0 O I a E D A Q 4 B Y 4 C A Y 4 I / k 7 b w J + B A I Z / v T 0 I / q 3 a J f B 7 x o Q 4 G B Q o 8 B R M q F C / l A b D A 4 + D E h G K T A i p s I n h I Q M B T M J 6 e x A D W 7 V f w k 8 N / B k I c P i p A v x U C L 9 t 4 M 9 A g M N v K 8 B v C + E 3 T Y o N C H D 4 F Z o U t r B J Y Z s G 9 Q Y E O P w K D W p b 2 K C 2 m Y E / A w E O P 1 O A n w n h N / n A B g Q 4 / A r 5 g C 3 M B / p f i W m R c j C A K d j s A S K h U L + M B h M U c z C o 0 K A Q F R f q l 9 H g G R p y G F R o 8 J R o 8 M Q 0 U P N r 4 G B Q o I E q / R q o 5 N d A z b m B g 0 G F B q V z A 5 W c G 6 g x J Q 4 G F R q U T I l K T I k Z U + J g U K C B K Z k S k 5 g S M 6 b E w a B C g 5 I p M Y k p M W N K H A w q N C i Z E p O Y k m V M i Y N B g Q Z L y Z Q s i S l Z x p Q 4 G F R o U D I l S 2 J K l j E l D g Y V G p R M y R K a E j N x z g Y E + K J H h T i H C e M c Z t Y W b U C A w 6 + w t m i r 9 o f / A V B L A Q I t A B Q A A g A I A B t 5 k V F 1 v z V X q A A A A P g A A A A S A A A A A A A A A A A A A A A A A A A A A A B D b 2 5 m a W c v U G F j a 2 F n Z S 5 4 b W x Q S w E C L Q A U A A I A C A A b e Z F R D 8 r p q 6 Q A A A D p A A A A E w A A A A A A A A A A A A A A A A D 0 A A A A W 0 N v b n R l b n R f V H l w Z X N d L n h t b F B L A Q I t A B Q A A g A I A B t 5 k V E Z P y z p P g g A A M 6 3 A A A T A A A A A A A A A A A A A A A A A O U B A A B G b 3 J t d W x h c y 9 T Z W N 0 a W 9 u M S 5 t U E s F B g A A A A A D A A M A w g A A A H A K 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u J w B g A A A A A A w H A G 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R i b D 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d G J s M S 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U X V l c n l J R C I g V m F s d W U 9 I n M z N T A 3 Z D Y 4 O S 1 k Z j R m L T Q y M D E t Y m Y 3 M i 0 5 M T d k M z R k M D M y M T g i I C 8 + P E V u d H J 5 I F R 5 c G U 9 I k 5 h d m l n Y X R p b 2 5 T d G V w T m F t Z S I g V m F s d W U 9 I n N O Y X Z p Z 2 F 0 a W 9 u I i A v P j x F b n R y e S B U e X B l P S J G a W x s T G F z d F V w Z G F 0 Z W Q i I F Z h b H V l P S J k M j A y M C 0 x M i 0 w N 1 Q x N z o y M T o w N i 4 4 O T M 3 O D M 2 W i I g L z 4 8 R W 5 0 c n k g V H l w Z T 0 i R m l s b E V y c m 9 y Q 2 9 1 b n Q i I F Z h b H V l P S J s M C I g L z 4 8 R W 5 0 c n k g V H l w Z T 0 i R m l s b E N v b H V t b l R 5 c G V z I i B W Y W x 1 Z T 0 i c 0 J n S U d B Z 1 l D Q m d J R 0 F n W T 0 i I C 8 + P E V u d H J 5 I F R 5 c G U 9 I k Z p b G x F c n J v c k N v Z G U i I F Z h b H V l P S J z V W 5 r b m 9 3 b i I g L z 4 8 R W 5 0 c n k g V H l w Z T 0 i R m l s b E N v b H V t b k 5 h b W V z I i B W Y W x 1 Z T 0 i c 1 s m c X V v d D t B Z 2 U g W W V h c n 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D b 3 V u d C I g V m F s d W U 9 I m w x N y 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Q 2 9 s d W 1 u Q 2 9 1 b n Q m c X V v d D s 6 M T E s J n F 1 b 3 Q 7 S 2 V 5 Q 2 9 s d W 1 u T m F t Z X M m c X V v d D s 6 W 1 0 s J n F 1 b 3 Q 7 Q 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U m V s Y X R p b 2 5 z a G l w S W 5 m b y Z x d W 9 0 O z p b X X 0 i I C 8 + P C 9 T d G F i b G V F b n R y a W V z P j w v S X R l b T 4 8 S X R l b T 4 8 S X R l b U x v Y 2 F 0 a W 9 u P j x J d G V t V H l w Z T 5 G b 3 J t d W x h P C 9 J d G V t V H l w Z T 4 8 S X R l b V B h d G g + U 2 V j d G l v b j E v d G J s M S 9 T b 3 V y Y 2 U 8 L 0 l 0 Z W 1 Q Y X R o P j w v S X R l b U x v Y 2 F 0 a W 9 u P j x T d G F i b G V F b n R y a W V z I C 8 + P C 9 J d G V t P j x J d G V t P j x J d G V t T G 9 j Y X R p b 2 4 + P E l 0 Z W 1 U e X B l P k Z v c m 1 1 b G E 8 L 0 l 0 Z W 1 U e X B l P j x J d G V t U G F 0 a D 5 T Z W N 0 a W 9 u M S 9 0 Y m w x L 1 B J Q 0 F O Z X R B b m 9 u X 0 R h d G F i Y X N l P C 9 J d G V t U G F 0 a D 4 8 L 0 l 0 Z W 1 M b 2 N h d G l v b j 4 8 U 3 R h Y m x l R W 5 0 c m l l c y A v P j w v S X R l b T 4 8 S X R l b T 4 8 S X R l b U x v Y 2 F 0 a W 9 u P j x J d G V t V H l w Z T 5 G b 3 J t d W x h P C 9 J d G V t V H l w Z T 4 8 S X R l b V B h d G g + U 2 V j d G l v b j E v d G J s M S 9 k Y m 9 f U 2 N o Z W 1 h P C 9 J d G V t U G F 0 a D 4 8 L 0 l 0 Z W 1 M b 2 N h d G l v b j 4 8 U 3 R h Y m x l R W 5 0 c m l l c y A v P j w v S X R l b T 4 8 S X R l b T 4 8 S X R l b U x v Y 2 F 0 a W 9 u P j x J d G V t V H l w Z T 5 G b 3 J t d W x h P C 9 J d G V t V H l w Z T 4 8 S X R l b V B h d G g + U 2 V j d G l v b j E v d G J s M S 9 0 Y m w x X 1 R h Y m x l P C 9 J d G V t U G F 0 a D 4 8 L 0 l 0 Z W 1 M b 2 N h d G l v b j 4 8 U 3 R h Y m x l R W 5 0 c m l l c y A v P j w v S X R l b T 4 8 S X R l b T 4 8 S X R l b U x v Y 2 F 0 a W 9 u P j x J d G V t V H l w Z T 5 G b 3 J t d W x h P C 9 J d G V t V H l w Z T 4 8 S X R l b V B h d G g + U 2 V j d G l v b j E v d G J s M S 9 T b 3 J 0 Z W Q l M j B S b 3 d z P C 9 J d G V t U G F 0 a D 4 8 L 0 l 0 Z W 1 M b 2 N h d G l v b j 4 8 U 3 R h Y m x l R W 5 0 c m l l c y A v P j w v S X R l b T 4 8 S X R l b T 4 8 S X R l b U x v Y 2 F 0 a W 9 u P j x J d G V t V H l w Z T 5 G b 3 J t d W x h P C 9 J d G V t V H l w Z T 4 8 S X R l b V B h d G g + U 2 V j d G l v b j E v d G J s M S 9 S Z W 1 v d m V k J T I w Q 2 9 s d W 1 u c z w v S X R l b V B h d G g + P C 9 J d G V t T G 9 j Y X R p b 2 4 + P F N 0 Y W J s Z U V u d H J p Z X M g L z 4 8 L 0 l 0 Z W 0 + P E l 0 Z W 0 + P E l 0 Z W 1 M b 2 N h d G l v b j 4 8 S X R l b V R 5 c G U + R m 9 y b X V s Y T w v S X R l b V R 5 c G U + P E l 0 Z W 1 Q Y X R o P l N l Y 3 R p b 2 4 x L 3 R i b D 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f d G J s M i 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M 2 Y z Z i Y T Y 1 N S 0 5 Y T F h L T R m Y z E t O G F l Y y 0 z N 2 Q 0 M m R l Z m Q 0 O T c i I C 8 + P E V u d H J 5 I F R 5 c G U 9 I k 5 h d m l n Y X R p b 2 5 T d G V w T m F t Z S I g V m F s d W U 9 I n N O Y X Z p Z 2 F 0 a W 9 u I i A v P j x F b n R y e S B U e X B l P S J G a W x s R X J y b 3 J D b 3 V u d C I g V m F s d W U 9 I m w w I i A v P j x F b n R y e S B U e X B l P S J G a W x s Q 2 9 s d W 1 u T m F t Z X M i I F Z h b H V l P S J z W y Z x d W 9 0 O 0 F n Z S B N b 2 5 0 a H 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D b 2 x 1 b W 5 U e X B l c y I g V m F s d W U 9 I n N C Z 0 l H Q W d Z Q 0 J n S U d B Z 1 k 9 I i A v P j x F b n R y e S B U e X B l P S J G a W x s T G F z d F V w Z G F 0 Z W Q i I F Z h b H V l P S J k M j A y M C 0 x M i 0 w N 1 Q x N z o y M T o y O C 4 5 M j E 5 M T U 2 W i I g L z 4 8 R W 5 0 c n k g V H l w Z T 0 i R m l s b E V y c m 9 y Q 2 9 k Z S I g V m F s d W U 9 I n N V b m t u b 3 d u I i A v P j x F b n R y e S B U e X B l P S J G a W x s Q 2 9 1 b n Q i I F Z h b H V l P S J s M T M 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i 5 7 Q W d l I E 1 v b n R o c y w w f S Z x d W 9 0 O y w m c X V v d D t P Z G J j L k R h d G F T b 3 V y Y 2 V c X C 8 x L 2 R z b j 1 Q S U N B T m V 0 L 1 B J Q 0 F O Z X Q v Q W 5 u d W F s U m V w b 3 J 0 L 3 R i b D I u e 0 1 h b G U s M X 0 m c X V v d D s s J n F 1 b 3 Q 7 T 2 R i Y y 5 E Y X R h U 2 9 1 c m N l X F w v M S 9 k c 2 4 9 U E l D Q U 5 l d C 9 Q S U N B T m V 0 L 0 F u b n V h b F J l c G 9 y d C 9 0 Y m w y L n t N Y W x l I C g l K S w y f S Z x d W 9 0 O y w m c X V v d D t P Z G J j L k R h d G F T b 3 V y Y 2 V c X C 8 x L 2 R z b j 1 Q S U N B T m V 0 L 1 B J Q 0 F O Z X Q v Q W 5 u d W F s U m V w b 3 J 0 L 3 R i b D I u e 0 Z l b W F s Z S w z f S Z x d W 9 0 O y w m c X V v d D t P Z G J j L k R h d G F T b 3 V y Y 2 V c X C 8 x L 2 R z b j 1 Q S U N B T m V 0 L 1 B J Q 0 F O Z X Q v Q W 5 u d W F s U m V w b 3 J 0 L 3 R i b D I u e 0 Z l b W F s Z S A o J S k s N H 0 m c X V v d D s s J n F 1 b 3 Q 7 T 2 R i Y y 5 E Y X R h U 2 9 1 c m N l X F w v M S 9 k c 2 4 9 U E l D Q U 5 l d C 9 Q S U N B T m V 0 L 0 F u b n V h b F J l c G 9 y d C 9 0 Y m w y L n t B b W J p Z 3 V v d X M s N X 0 m c X V v d D s s J n F 1 b 3 Q 7 T 2 R i Y y 5 E Y X R h U 2 9 1 c m N l X F w v M S 9 k c 2 4 9 U E l D Q U 5 l d C 9 Q S U N B T m V 0 L 0 F u b n V h b F J l c G 9 y d C 9 0 Y m w y L n t B b W J p Z 3 V v d X M g K C U p L D Z 9 J n F 1 b 3 Q 7 L C Z x d W 9 0 O 0 9 k Y m M u R G F 0 Y V N v d X J j Z V x c L z E v Z H N u P V B J Q 0 F O Z X Q v U E l D Q U 5 l d C 9 B b m 5 1 Y W x S Z X B v c n Q v d G J s M i 5 7 V W 5 r b m 9 3 b i w 3 f S Z x d W 9 0 O y w m c X V v d D t P Z G J j L k R h d G F T b 3 V y Y 2 V c X C 8 x L 2 R z b j 1 Q S U N B T m V 0 L 1 B J Q 0 F O Z X Q v Q W 5 u d W F s U m V w b 3 J 0 L 3 R i b D I u e 1 V u a 2 5 v d 2 4 g K C U p L D h 9 J n F 1 b 3 Q 7 L C Z x d W 9 0 O 0 9 k Y m M u R G F 0 Y V N v d X J j Z V x c L z E v Z H N u P V B J Q 0 F O Z X Q v U E l D Q U 5 l d C 9 B b m 5 1 Y W x S Z X B v c n Q v d G J s M i 5 7 V G 9 0 Y W w s O X 0 m c X V v d D s s J n F 1 b 3 Q 7 T 2 R i Y y 5 E Y X R h U 2 9 1 c m N l X F w v M S 9 k c 2 4 9 U E l D Q U 5 l d C 9 Q S U N B T m V 0 L 0 F u b n V h b F J l c G 9 y d C 9 0 Y m w y L n t U b 3 R h b C A o J S k s M T B 9 J n F 1 b 3 Q 7 X S w m c X V v d D t D b 2 x 1 b W 5 D b 3 V u d C Z x d W 9 0 O z o x M S w m c X V v d D t L Z X l D b 2 x 1 b W 5 O Y W 1 l c y Z x d W 9 0 O z p b X S w m c X V v d D t D b 2 x 1 b W 5 J Z G V u d G l 0 a W V z J n F 1 b 3 Q 7 O l s m c X V v d D t P Z G J j L k R h d G F T b 3 V y Y 2 V c X C 8 x L 2 R z b j 1 Q S U N B T m V 0 L 1 B J Q 0 F O Z X Q v Q W 5 u d W F s U m V w b 3 J 0 L 3 R i b D I u e 0 F n Z S B N b 2 5 0 a H M s M H 0 m c X V v d D s s J n F 1 b 3 Q 7 T 2 R i Y y 5 E Y X R h U 2 9 1 c m N l X F w v M S 9 k c 2 4 9 U E l D Q U 5 l d C 9 Q S U N B T m V 0 L 0 F u b n V h b F J l c G 9 y d C 9 0 Y m w y L n t N Y W x l L D F 9 J n F 1 b 3 Q 7 L C Z x d W 9 0 O 0 9 k Y m M u R G F 0 Y V N v d X J j Z V x c L z E v Z H N u P V B J Q 0 F O Z X Q v U E l D Q U 5 l d C 9 B b m 5 1 Y W x S Z X B v c n Q v d G J s M i 5 7 T W F s Z S A o J S k s M n 0 m c X V v d D s s J n F 1 b 3 Q 7 T 2 R i Y y 5 E Y X R h U 2 9 1 c m N l X F w v M S 9 k c 2 4 9 U E l D Q U 5 l d C 9 Q S U N B T m V 0 L 0 F u b n V h b F J l c G 9 y d C 9 0 Y m w y L n t G Z W 1 h b G U s M 3 0 m c X V v d D s s J n F 1 b 3 Q 7 T 2 R i Y y 5 E Y X R h U 2 9 1 c m N l X F w v M S 9 k c 2 4 9 U E l D Q U 5 l d C 9 Q S U N B T m V 0 L 0 F u b n V h b F J l c G 9 y d C 9 0 Y m w y L n t G Z W 1 h b G U g K C U p L D R 9 J n F 1 b 3 Q 7 L C Z x d W 9 0 O 0 9 k Y m M u R G F 0 Y V N v d X J j Z V x c L z E v Z H N u P V B J Q 0 F O Z X Q v U E l D Q U 5 l d C 9 B b m 5 1 Y W x S Z X B v c n Q v d G J s M i 5 7 Q W 1 i a W d 1 b 3 V z L D V 9 J n F 1 b 3 Q 7 L C Z x d W 9 0 O 0 9 k Y m M u R G F 0 Y V N v d X J j Z V x c L z E v Z H N u P V B J Q 0 F O Z X Q v U E l D Q U 5 l d C 9 B b m 5 1 Y W x S Z X B v c n Q v d G J s M i 5 7 Q W 1 i a W d 1 b 3 V z I C g l K S w 2 f S Z x d W 9 0 O y w m c X V v d D t P Z G J j L k R h d G F T b 3 V y Y 2 V c X C 8 x L 2 R z b j 1 Q S U N B T m V 0 L 1 B J Q 0 F O Z X Q v Q W 5 u d W F s U m V w b 3 J 0 L 3 R i b D I u e 1 V u a 2 5 v d 2 4 s N 3 0 m c X V v d D s s J n F 1 b 3 Q 7 T 2 R i Y y 5 E Y X R h U 2 9 1 c m N l X F w v M S 9 k c 2 4 9 U E l D Q U 5 l d C 9 Q S U N B T m V 0 L 0 F u b n V h b F J l c G 9 y d C 9 0 Y m w y L n t V b m t u b 3 d u I C g l K S w 4 f S Z x d W 9 0 O y w m c X V v d D t P Z G J j L k R h d G F T b 3 V y Y 2 V c X C 8 x L 2 R z b j 1 Q S U N B T m V 0 L 1 B J Q 0 F O Z X Q v Q W 5 u d W F s U m V w b 3 J 0 L 3 R i b D I u e 1 R v d G F s L D l 9 J n F 1 b 3 Q 7 L C Z x d W 9 0 O 0 9 k Y m M u R G F 0 Y V N v d X J j Z V x c L z E v Z H N u P V B J Q 0 F O Z X Q v U E l D Q U 5 l d C 9 B b m 5 1 Y W x S Z X B v c n Q v d G J s M i 5 7 V G 9 0 Y W w g K C U p L D E w f S Z x d W 9 0 O 1 0 s J n F 1 b 3 Q 7 U m V s Y X R p b 2 5 z a G l w S W 5 m b y Z x d W 9 0 O z p b X X 0 i I C 8 + P C 9 T d G F i b G V F b n R y a W V z P j w v S X R l b T 4 8 S X R l b T 4 8 S X R l b U x v Y 2 F 0 a W 9 u P j x J d G V t V H l w Z T 5 G b 3 J t d W x h P C 9 J d G V t V H l w Z T 4 8 S X R l b V B h d G g + U 2 V j d G l v b j E v d G J s M i 9 T b 3 V y Y 2 U 8 L 0 l 0 Z W 1 Q Y X R o P j w v S X R l b U x v Y 2 F 0 a W 9 u P j x T d G F i b G V F b n R y a W V z I C 8 + P C 9 J d G V t P j x J d G V t P j x J d G V t T G 9 j Y X R p b 2 4 + P E l 0 Z W 1 U e X B l P k Z v c m 1 1 b G E 8 L 0 l 0 Z W 1 U e X B l P j x J d G V t U G F 0 a D 5 T Z W N 0 a W 9 u M S 9 0 Y m w y L 3 R i b D J f V G F i b G U 8 L 0 l 0 Z W 1 Q Y X R o P j w v S X R l b U x v Y 2 F 0 a W 9 u P j x T d G F i b G V F b n R y a W V z I C 8 + P C 9 J d G V t P j x J d G V t P j x J d G V t T G 9 j Y X R p b 2 4 + P E l 0 Z W 1 U e X B l P k Z v c m 1 1 b G E 8 L 0 l 0 Z W 1 U e X B l P j x J d G V t U G F 0 a D 5 T Z W N 0 a W 9 u M S 9 0 Y m w y L 1 N v c n R l Z C U y M F J v d 3 M 8 L 0 l 0 Z W 1 Q Y X R o P j w v S X R l b U x v Y 2 F 0 a W 9 u P j x T d G F i b G V F b n R y a W V z I C 8 + P C 9 J d G V t P j x J d G V t P j x J d G V t T G 9 j Y X R p b 2 4 + P E l 0 Z W 1 U e X B l P k Z v c m 1 1 b G E 8 L 0 l 0 Z W 1 U e X B l P j x J d G V t U G F 0 a D 5 T Z W N 0 a W 9 u M S 9 0 Y m w y L 1 J l b W 9 2 Z W Q l M j B D b 2 x 1 b W 5 z P C 9 J d G V t U G F 0 a D 4 8 L 0 l 0 Z W 1 M b 2 N h d G l v b j 4 8 U 3 R h Y m x l R W 5 0 c m l l c y A v P j w v S X R l b T 4 8 S X R l b T 4 8 S X R l b U x v Y 2 F 0 a W 9 u P j x J d G V t V H l w Z T 5 G b 3 J t d W x h P C 9 J d G V t V H l w Z T 4 8 S X R l b V B h d G g + U 2 V j d G l v b j E v d G J s M 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9 0 Y m w z 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O Y X Z p Z 2 F 0 a W 9 u U 3 R l c E 5 h b W U i I F Z h b H V l P S J z T m F 2 a W d h d G l v b i I g L z 4 8 R W 5 0 c n k g V H l w Z T 0 i U X V l c n l J R C I g V m F s d W U 9 I n M 2 Y j Z j N T B l M y 0 3 Z T R l L T Q 3 Y m I t O T U 2 M i 0 y N W F l O G Q z O W Y y M D Y i I C 8 + P E V u d H J 5 I F R 5 c G U 9 I k Z p b G x F c n J v c k N v d W 5 0 I i B W Y W x 1 Z T 0 i b D A i I C 8 + P E V u d H J 5 I F R 5 c G U 9 I k Z p b G x M Y X N 0 V X B k Y X R l Z C I g V m F s d W U 9 I m Q y M D I w L T E y L T A 3 V D E 3 O j I x O j Q y L j Y y M T Y 4 M j J a I i A v P j x F b n R y e S B U e X B l P S J G a W x s R X J y b 3 J D b 2 R l I i B W Y W x 1 Z T 0 i c 1 V u a 2 5 v d 2 4 i I C 8 + P E V u d H J 5 I F R 5 c G U 9 I k Z p b G x D b 3 V u d C I g V m F s d W U 9 I m w x M D A i I C 8 + P E V u d H J 5 I F R 5 c G U 9 I k Z p b G x D b 2 x 1 b W 5 U e X B l c y I g V m F s d W U 9 I n N C Z 1 l D Q m d J R 0 F n W U N C Z 0 l H I i A v P j x F b n R y e S B U e X B l P S J G a W x s Q 2 9 s d W 1 u T m F t Z X M i I F Z h b H V l P S J z W y Z x d W 9 0 O 1 l l Y X I m c X V v d D s s J n F 1 b 3 Q 7 T 3 J n Y W 5 p c 2 F 0 a W 9 u 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Q W R k Z W R U b 0 R h d G F N b 2 R l b C I g V m F s d W U 9 I m w w 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z L n t Z Z W F y L D B 9 J n F 1 b 3 Q 7 L C Z x d W 9 0 O 0 9 k Y m M u R G F 0 Y V N v d X J j Z V x c L z E v Z H N u P V B J Q 0 F O Z X Q v U E l D Q U 5 l d C 9 B b m 5 1 Y W x S Z X B v c n Q v d G J s M y 5 7 T 3 J n Y W 5 p c 2 F 0 a W 9 u L D F 9 J n F 1 b 3 Q 7 L C Z x d W 9 0 O 0 9 k Y m M u R G F 0 Y V N v d X J j Z V x c L z E v Z H N u P V B J Q 0 F O Z X Q v U E l D Q U 5 l d C 9 B b m 5 1 Y W x S Z X B v c n Q v d G J s M y 5 7 X H U w M D N j M S w y f S Z x d W 9 0 O y w m c X V v d D t P Z G J j L k R h d G F T b 3 V y Y 2 V c X C 8 x L 2 R z b j 1 Q S U N B T m V 0 L 1 B J Q 0 F O Z X Q v Q W 5 u d W F s U m V w b 3 J 0 L 3 R i b D M u e 1 x 1 M D A z Y z E g K C U p L D N 9 J n F 1 b 3 Q 7 L C Z x d W 9 0 O 0 9 k Y m M u R G F 0 Y V N v d X J j Z V x c L z E v Z H N u P V B J Q 0 F O Z X Q v U E l D Q U 5 l d C 9 B b m 5 1 Y W x S Z X B v c n Q v d G J s M y 5 7 M S 0 0 L D R 9 J n F 1 b 3 Q 7 L C Z x d W 9 0 O 0 9 k Y m M u R G F 0 Y V N v d X J j Z V x c L z E v Z H N u P V B J Q 0 F O Z X Q v U E l D Q U 5 l d C 9 B b m 5 1 Y W x S Z X B v c n Q v d G J s M y 5 7 M S 0 0 I C g l K S w 1 f S Z x d W 9 0 O y w m c X V v d D t P Z G J j L k R h d G F T b 3 V y Y 2 V c X C 8 x L 2 R z b j 1 Q S U N B T m V 0 L 1 B J Q 0 F O Z X Q v Q W 5 u d W F s U m V w b 3 J 0 L 3 R i b D M u e z U t M T A s N n 0 m c X V v d D s s J n F 1 b 3 Q 7 T 2 R i Y y 5 E Y X R h U 2 9 1 c m N l X F w v M S 9 k c 2 4 9 U E l D Q U 5 l d C 9 Q S U N B T m V 0 L 0 F u b n V h b F J l c G 9 y d C 9 0 Y m w z L n s 1 L T E w I C g l K S w 3 f S Z x d W 9 0 O y w m c X V v d D t P Z G J j L k R h d G F T b 3 V y Y 2 V c X C 8 x L 2 R z b j 1 Q S U N B T m V 0 L 1 B J Q 0 F O Z X Q v Q W 5 u d W F s U m V w b 3 J 0 L 3 R i b D M u e z E x L T E 1 L D h 9 J n F 1 b 3 Q 7 L C Z x d W 9 0 O 0 9 k Y m M u R G F 0 Y V N v d X J j Z V x c L z E v Z H N u P V B J Q 0 F O Z X Q v U E l D Q U 5 l d C 9 B b m 5 1 Y W x S Z X B v c n Q v d G J s M y 5 7 M T E t M T U g K C U p L D l 9 J n F 1 b 3 Q 7 L C Z x d W 9 0 O 0 9 k Y m M u R G F 0 Y V N v d X J j Z V x c L z E v Z H N u P V B J Q 0 F O Z X Q v U E l D Q U 5 l d C 9 B b m 5 1 Y W x S Z X B v c n Q v d G J s M y 5 7 V G 9 0 Y W w s M T B 9 J n F 1 b 3 Q 7 L C Z x d W 9 0 O 0 9 k Y m M u R G F 0 Y V N v d X J j Z V x c L z E v Z H N u P V B J Q 0 F O Z X Q v U E l D Q U 5 l d C 9 B b m 5 1 Y W x S Z X B v c n Q v d G J s M y 5 7 V G 9 0 Y W w g K C U p L D E x f S Z x d W 9 0 O 1 0 s J n F 1 b 3 Q 7 Q 2 9 s d W 1 u Q 2 9 1 b n Q m c X V v d D s 6 M T I s J n F 1 b 3 Q 7 S 2 V 5 Q 2 9 s d W 1 u T m F t Z X M m c X V v d D s 6 W 1 0 s J n F 1 b 3 Q 7 Q 2 9 s d W 1 u S W R l b n R p d G l l c y Z x d W 9 0 O z p b J n F 1 b 3 Q 7 T 2 R i Y y 5 E Y X R h U 2 9 1 c m N l X F w v M S 9 k c 2 4 9 U E l D Q U 5 l d C 9 Q S U N B T m V 0 L 0 F u b n V h b F J l c G 9 y d C 9 0 Y m w z L n t Z Z W F y L D B 9 J n F 1 b 3 Q 7 L C Z x d W 9 0 O 0 9 k Y m M u R G F 0 Y V N v d X J j Z V x c L z E v Z H N u P V B J Q 0 F O Z X Q v U E l D Q U 5 l d C 9 B b m 5 1 Y W x S Z X B v c n Q v d G J s M y 5 7 T 3 J n Y W 5 p c 2 F 0 a W 9 u L D F 9 J n F 1 b 3 Q 7 L C Z x d W 9 0 O 0 9 k Y m M u R G F 0 Y V N v d X J j Z V x c L z E v Z H N u P V B J Q 0 F O Z X Q v U E l D Q U 5 l d C 9 B b m 5 1 Y W x S Z X B v c n Q v d G J s M y 5 7 X H U w M D N j M S w y f S Z x d W 9 0 O y w m c X V v d D t P Z G J j L k R h d G F T b 3 V y Y 2 V c X C 8 x L 2 R z b j 1 Q S U N B T m V 0 L 1 B J Q 0 F O Z X Q v Q W 5 u d W F s U m V w b 3 J 0 L 3 R i b D M u e 1 x 1 M D A z Y z E g K C U p L D N 9 J n F 1 b 3 Q 7 L C Z x d W 9 0 O 0 9 k Y m M u R G F 0 Y V N v d X J j Z V x c L z E v Z H N u P V B J Q 0 F O Z X Q v U E l D Q U 5 l d C 9 B b m 5 1 Y W x S Z X B v c n Q v d G J s M y 5 7 M S 0 0 L D R 9 J n F 1 b 3 Q 7 L C Z x d W 9 0 O 0 9 k Y m M u R G F 0 Y V N v d X J j Z V x c L z E v Z H N u P V B J Q 0 F O Z X Q v U E l D Q U 5 l d C 9 B b m 5 1 Y W x S Z X B v c n Q v d G J s M y 5 7 M S 0 0 I C g l K S w 1 f S Z x d W 9 0 O y w m c X V v d D t P Z G J j L k R h d G F T b 3 V y Y 2 V c X C 8 x L 2 R z b j 1 Q S U N B T m V 0 L 1 B J Q 0 F O Z X Q v Q W 5 u d W F s U m V w b 3 J 0 L 3 R i b D M u e z U t M T A s N n 0 m c X V v d D s s J n F 1 b 3 Q 7 T 2 R i Y y 5 E Y X R h U 2 9 1 c m N l X F w v M S 9 k c 2 4 9 U E l D Q U 5 l d C 9 Q S U N B T m V 0 L 0 F u b n V h b F J l c G 9 y d C 9 0 Y m w z L n s 1 L T E w I C g l K S w 3 f S Z x d W 9 0 O y w m c X V v d D t P Z G J j L k R h d G F T b 3 V y Y 2 V c X C 8 x L 2 R z b j 1 Q S U N B T m V 0 L 1 B J Q 0 F O Z X Q v Q W 5 u d W F s U m V w b 3 J 0 L 3 R i b D M u e z E x L T E 1 L D h 9 J n F 1 b 3 Q 7 L C Z x d W 9 0 O 0 9 k Y m M u R G F 0 Y V N v d X J j Z V x c L z E v Z H N u P V B J Q 0 F O Z X Q v U E l D Q U 5 l d C 9 B b m 5 1 Y W x S Z X B v c n Q v d G J s M y 5 7 M T E t M T U g K C U p L D l 9 J n F 1 b 3 Q 7 L C Z x d W 9 0 O 0 9 k Y m M u R G F 0 Y V N v d X J j Z V x c L z E v Z H N u P V B J Q 0 F O Z X Q v U E l D Q U 5 l d C 9 B b m 5 1 Y W x S Z X B v c n Q v d G J s M y 5 7 V G 9 0 Y W w s M T B 9 J n F 1 b 3 Q 7 L C Z x d W 9 0 O 0 9 k Y m M u R G F 0 Y V N v d X J j Z V x c L z E v Z H N u P V B J Q 0 F O Z X Q v U E l D Q U 5 l d C 9 B b m 5 1 Y W x S Z X B v c n Q v d G J s M y 5 7 V G 9 0 Y W w g K C U p L D E x f S Z x d W 9 0 O 1 0 s J n F 1 b 3 Q 7 U m V s Y X R p b 2 5 z a G l w S W 5 m b y Z x d W 9 0 O z p b X X 0 i I C 8 + P C 9 T d G F i b G V F b n R y a W V z P j w v S X R l b T 4 8 S X R l b T 4 8 S X R l b U x v Y 2 F 0 a W 9 u P j x J d G V t V H l w Z T 5 G b 3 J t d W x h P C 9 J d G V t V H l w Z T 4 8 S X R l b V B h d G g + U 2 V j d G l v b j E v d G J s M y 9 T b 3 V y Y 2 U 8 L 0 l 0 Z W 1 Q Y X R o P j w v S X R l b U x v Y 2 F 0 a W 9 u P j x T d G F i b G V F b n R y a W V z I C 8 + P C 9 J d G V t P j x J d G V t P j x J d G V t T G 9 j Y X R p b 2 4 + P E l 0 Z W 1 U e X B l P k Z v c m 1 1 b G E 8 L 0 l 0 Z W 1 U e X B l P j x J d G V t U G F 0 a D 5 T Z W N 0 a W 9 u M S 9 0 Y m w z L 1 B J Q 0 F O Z X R B b m 9 u X 0 R h d G F i Y X N l P C 9 J d G V t U G F 0 a D 4 8 L 0 l 0 Z W 1 M b 2 N h d G l v b j 4 8 U 3 R h Y m x l R W 5 0 c m l l c y A v P j w v S X R l b T 4 8 S X R l b T 4 8 S X R l b U x v Y 2 F 0 a W 9 u P j x J d G V t V H l w Z T 5 G b 3 J t d W x h P C 9 J d G V t V H l w Z T 4 8 S X R l b V B h d G g + U 2 V j d G l v b j E v d G J s M y 9 k Y m 9 f U 2 N o Z W 1 h P C 9 J d G V t U G F 0 a D 4 8 L 0 l 0 Z W 1 M b 2 N h d G l v b j 4 8 U 3 R h Y m x l R W 5 0 c m l l c y A v P j w v S X R l b T 4 8 S X R l b T 4 8 S X R l b U x v Y 2 F 0 a W 9 u P j x J d G V t V H l w Z T 5 G b 3 J t d W x h P C 9 J d G V t V H l w Z T 4 8 S X R l b V B h d G g + U 2 V j d G l v b j E v d G J s M y 9 0 Y m w z X 1 R h Y m x l P C 9 J d G V t U G F 0 a D 4 8 L 0 l 0 Z W 1 M b 2 N h d G l v b j 4 8 U 3 R h Y m x l R W 5 0 c m l l c y A v P j w v S X R l b T 4 8 S X R l b T 4 8 S X R l b U x v Y 2 F 0 a W 9 u P j x J d G V t V H l w Z T 5 G b 3 J t d W x h P C 9 J d G V t V H l w Z T 4 8 S X R l b V B h d G g + U 2 V j d G l v b j E v d G J s N 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X V l c n l J R C I g V m F s d W U 9 I n N k Z j R i O G I 2 N y 0 x N D N l L T R l N z g t O T Q x Y y 0 1 O W Y x M m Z j Z W R i M z Q i I C 8 + P E V u d H J 5 I F R 5 c G U 9 I k Z p b G x F c n J v c k N v d W 5 0 I i B W Y W x 1 Z T 0 i b D A i I C 8 + P E V u d H J 5 I F R 5 c G U 9 I k Z p b G x M Y X N 0 V X B k Y X R l Z C I g V m F s d W U 9 I m Q y M D I w L T E y L T A 3 V D E 3 O j I x O j U y L j g w M T U x M T l a I i A v P j x F b n R y e S B U e X B l P S J G a W x s Q 2 9 s d W 1 u V H l w Z X M i I F Z h b H V l P S J z Q m d Z Q 0 J n S U d B Z 1 l D Q m d J R y I g L z 4 8 R W 5 0 c n k g V H l w Z T 0 i R m l s b E N v b H V t b k 5 h b W V z I i B W Y W x 1 Z T 0 i c 1 s m c X V v d D t Z Z W F y J n F 1 b 3 Q 7 L C Z x d W 9 0 O 0 9 y Z 2 F u a X N h d G l v b i Z x d W 9 0 O y w m c X V v d D t c d T A w M 2 M x J n F 1 b 3 Q 7 L C Z x d W 9 0 O 1 x 1 M D A z Y z E g K C U p J n F 1 b 3 Q 7 L C Z x d W 9 0 O z E t M i Z x d W 9 0 O y w m c X V v d D s x L T I g K C U p J n F 1 b 3 Q 7 L C Z x d W 9 0 O z M t N S Z x d W 9 0 O y w m c X V v d D s z L T U g K C U p J n F 1 b 3 Q 7 L C Z x d W 9 0 O z Y t M T E m c X V v d D s s J n F 1 b 3 Q 7 N i 0 x M S A o J S k m c X V v d D s s J n F 1 b 3 Q 7 V G 9 0 Y W w m c X V v d D s s J n F 1 b 3 Q 7 V G 9 0 Y W w g K C U p J n F 1 b 3 Q 7 X S I g L z 4 8 R W 5 0 c n k g V H l w Z T 0 i R m l s b E V y c m 9 y Q 2 9 k Z S I g V m F s d W U 9 I n N V b m t u b 3 d u I i A v P j x F b n R y e S B U e X B l P S J G a W x s Q 2 9 1 b n Q i I F Z h b H V l P S J s M T A w I i A v P j x F b n R y e S B U e X B l P S J G a W x s U 3 R h d H V z I i B W Y W x 1 Z T 0 i c 0 N v b X B s Z X R l 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Q u e 1 l l Y X I s M H 0 m c X V v d D s s J n F 1 b 3 Q 7 T 2 R i Y y 5 E Y X R h U 2 9 1 c m N l X F w v M S 9 k c 2 4 9 U E l D Q U 5 l d C 9 Q S U N B T m V 0 L 0 F u b n V h b F J l c G 9 y d C 9 0 Y m w 0 L n t P c m d h b m l z Y X R p b 2 4 s M X 0 m c X V v d D s s J n F 1 b 3 Q 7 T 2 R i Y y 5 E Y X R h U 2 9 1 c m N l X F w v M S 9 k c 2 4 9 U E l D Q U 5 l d C 9 Q S U N B T m V 0 L 0 F u b n V h b F J l c G 9 y d C 9 0 Y m w 0 L n t c d T A w M 2 M x L D J 9 J n F 1 b 3 Q 7 L C Z x d W 9 0 O 0 9 k Y m M u R G F 0 Y V N v d X J j Z V x c L z E v Z H N u P V B J Q 0 F O Z X Q v U E l D Q U 5 l d C 9 B b m 5 1 Y W x S Z X B v c n Q v d G J s N C 5 7 X H U w M D N j M S A o J S k s M 3 0 m c X V v d D s s J n F 1 b 3 Q 7 T 2 R i Y y 5 E Y X R h U 2 9 1 c m N l X F w v M S 9 k c 2 4 9 U E l D Q U 5 l d C 9 Q S U N B T m V 0 L 0 F u b n V h b F J l c G 9 y d C 9 0 Y m w 0 L n s x L T I s N H 0 m c X V v d D s s J n F 1 b 3 Q 7 T 2 R i Y y 5 E Y X R h U 2 9 1 c m N l X F w v M S 9 k c 2 4 9 U E l D Q U 5 l d C 9 Q S U N B T m V 0 L 0 F u b n V h b F J l c G 9 y d C 9 0 Y m w 0 L n s x L T I g K C U p L D V 9 J n F 1 b 3 Q 7 L C Z x d W 9 0 O 0 9 k Y m M u R G F 0 Y V N v d X J j Z V x c L z E v Z H N u P V B J Q 0 F O Z X Q v U E l D Q U 5 l d C 9 B b m 5 1 Y W x S Z X B v c n Q v d G J s N C 5 7 M y 0 1 L D Z 9 J n F 1 b 3 Q 7 L C Z x d W 9 0 O 0 9 k Y m M u R G F 0 Y V N v d X J j Z V x c L z E v Z H N u P V B J Q 0 F O Z X Q v U E l D Q U 5 l d C 9 B b m 5 1 Y W x S Z X B v c n Q v d G J s N C 5 7 M y 0 1 I C g l K S w 3 f S Z x d W 9 0 O y w m c X V v d D t P Z G J j L k R h d G F T b 3 V y Y 2 V c X C 8 x L 2 R z b j 1 Q S U N B T m V 0 L 1 B J Q 0 F O Z X Q v Q W 5 u d W F s U m V w b 3 J 0 L 3 R i b D Q u e z Y t M T E s O H 0 m c X V v d D s s J n F 1 b 3 Q 7 T 2 R i Y y 5 E Y X R h U 2 9 1 c m N l X F w v M S 9 k c 2 4 9 U E l D Q U 5 l d C 9 Q S U N B T m V 0 L 0 F u b n V h b F J l c G 9 y d C 9 0 Y m w 0 L n s 2 L T E x I C g l K S w 5 f S Z x d W 9 0 O y w m c X V v d D t P Z G J j L k R h d G F T b 3 V y Y 2 V c X C 8 x L 2 R z b j 1 Q S U N B T m V 0 L 1 B J Q 0 F O Z X Q v Q W 5 u d W F s U m V w b 3 J 0 L 3 R i b D Q u e 1 R v d G F s L D E w f S Z x d W 9 0 O y w m c X V v d D t P Z G J j L k R h d G F T b 3 V y Y 2 V c X C 8 x L 2 R z b j 1 Q S U N B T m V 0 L 1 B J Q 0 F O Z X Q v Q W 5 u d W F s U m V w b 3 J 0 L 3 R i b D Q u e 1 R v d G F s I C g l K S w x M X 0 m c X V v d D t d L C Z x d W 9 0 O 0 N v b H V t b k N v d W 5 0 J n F 1 b 3 Q 7 O j E y L C Z x d W 9 0 O 0 t l e U N v b H V t b k 5 h b W V z J n F 1 b 3 Q 7 O l t d L C Z x d W 9 0 O 0 N v b H V t b k l k Z W 5 0 a X R p Z X M m c X V v d D s 6 W y Z x d W 9 0 O 0 9 k Y m M u R G F 0 Y V N v d X J j Z V x c L z E v Z H N u P V B J Q 0 F O Z X Q v U E l D Q U 5 l d C 9 B b m 5 1 Y W x S Z X B v c n Q v d G J s N C 5 7 W W V h c i w w f S Z x d W 9 0 O y w m c X V v d D t P Z G J j L k R h d G F T b 3 V y Y 2 V c X C 8 x L 2 R z b j 1 Q S U N B T m V 0 L 1 B J Q 0 F O Z X Q v Q W 5 u d W F s U m V w b 3 J 0 L 3 R i b D Q u e 0 9 y Z 2 F u a X N h d G l v b i w x f S Z x d W 9 0 O y w m c X V v d D t P Z G J j L k R h d G F T b 3 V y Y 2 V c X C 8 x L 2 R z b j 1 Q S U N B T m V 0 L 1 B J Q 0 F O Z X Q v Q W 5 u d W F s U m V w b 3 J 0 L 3 R i b D Q u e 1 x 1 M D A z Y z E s M n 0 m c X V v d D s s J n F 1 b 3 Q 7 T 2 R i Y y 5 E Y X R h U 2 9 1 c m N l X F w v M S 9 k c 2 4 9 U E l D Q U 5 l d C 9 Q S U N B T m V 0 L 0 F u b n V h b F J l c G 9 y d C 9 0 Y m w 0 L n t c d T A w M 2 M x I C g l K S w z f S Z x d W 9 0 O y w m c X V v d D t P Z G J j L k R h d G F T b 3 V y Y 2 V c X C 8 x L 2 R z b j 1 Q S U N B T m V 0 L 1 B J Q 0 F O Z X Q v Q W 5 u d W F s U m V w b 3 J 0 L 3 R i b D Q u e z E t M i w 0 f S Z x d W 9 0 O y w m c X V v d D t P Z G J j L k R h d G F T b 3 V y Y 2 V c X C 8 x L 2 R z b j 1 Q S U N B T m V 0 L 1 B J Q 0 F O Z X Q v Q W 5 u d W F s U m V w b 3 J 0 L 3 R i b D Q u e z E t M i A o J S k s N X 0 m c X V v d D s s J n F 1 b 3 Q 7 T 2 R i Y y 5 E Y X R h U 2 9 1 c m N l X F w v M S 9 k c 2 4 9 U E l D Q U 5 l d C 9 Q S U N B T m V 0 L 0 F u b n V h b F J l c G 9 y d C 9 0 Y m w 0 L n s z L T U s N n 0 m c X V v d D s s J n F 1 b 3 Q 7 T 2 R i Y y 5 E Y X R h U 2 9 1 c m N l X F w v M S 9 k c 2 4 9 U E l D Q U 5 l d C 9 Q S U N B T m V 0 L 0 F u b n V h b F J l c G 9 y d C 9 0 Y m w 0 L n s z L T U g K C U p L D d 9 J n F 1 b 3 Q 7 L C Z x d W 9 0 O 0 9 k Y m M u R G F 0 Y V N v d X J j Z V x c L z E v Z H N u P V B J Q 0 F O Z X Q v U E l D Q U 5 l d C 9 B b m 5 1 Y W x S Z X B v c n Q v d G J s N C 5 7 N i 0 x M S w 4 f S Z x d W 9 0 O y w m c X V v d D t P Z G J j L k R h d G F T b 3 V y Y 2 V c X C 8 x L 2 R z b j 1 Q S U N B T m V 0 L 1 B J Q 0 F O Z X Q v Q W 5 u d W F s U m V w b 3 J 0 L 3 R i b D Q u e z Y t M T E g K C U p L D l 9 J n F 1 b 3 Q 7 L C Z x d W 9 0 O 0 9 k Y m M u R G F 0 Y V N v d X J j Z V x c L z E v Z H N u P V B J Q 0 F O Z X Q v U E l D Q U 5 l d C 9 B b m 5 1 Y W x S Z X B v c n Q v d G J s N C 5 7 V G 9 0 Y W w s M T B 9 J n F 1 b 3 Q 7 L C Z x d W 9 0 O 0 9 k Y m M u R G F 0 Y V N v d X J j Z V x c L z E v Z H N u P V B J Q 0 F O Z X Q v U E l D Q U 5 l d C 9 B b m 5 1 Y W x S Z X B v c n Q v d G J s N C 5 7 V G 9 0 Y W w g K C U p L D E x f S Z x d W 9 0 O 1 0 s J n F 1 b 3 Q 7 U m V s Y X R p b 2 5 z a G l w S W 5 m b y Z x d W 9 0 O z p b X X 0 i I C 8 + P C 9 T d G F i b G V F b n R y a W V z P j w v S X R l b T 4 8 S X R l b T 4 8 S X R l b U x v Y 2 F 0 a W 9 u P j x J d G V t V H l w Z T 5 G b 3 J t d W x h P C 9 J d G V t V H l w Z T 4 8 S X R l b V B h d G g + U 2 V j d G l v b j E v d G J s N C 9 T b 3 V y Y 2 U 8 L 0 l 0 Z W 1 Q Y X R o P j w v S X R l b U x v Y 2 F 0 a W 9 u P j x T d G F i b G V F b n R y a W V z I C 8 + P C 9 J d G V t P j x J d G V t P j x J d G V t T G 9 j Y X R p b 2 4 + P E l 0 Z W 1 U e X B l P k Z v c m 1 1 b G E 8 L 0 l 0 Z W 1 U e X B l P j x J d G V t U G F 0 a D 5 T Z W N 0 a W 9 u M S 9 0 Y m w 0 L 1 B J Q 0 F O Z X R B b m 9 u X 0 R h d G F i Y X N l P C 9 J d G V t U G F 0 a D 4 8 L 0 l 0 Z W 1 M b 2 N h d G l v b j 4 8 U 3 R h Y m x l R W 5 0 c m l l c y A v P j w v S X R l b T 4 8 S X R l b T 4 8 S X R l b U x v Y 2 F 0 a W 9 u P j x J d G V t V H l w Z T 5 G b 3 J t d W x h P C 9 J d G V t V H l w Z T 4 8 S X R l b V B h d G g + U 2 V j d G l v b j E v d G J s N C 9 k Y m 9 f U 2 N o Z W 1 h P C 9 J d G V t U G F 0 a D 4 8 L 0 l 0 Z W 1 M b 2 N h d G l v b j 4 8 U 3 R h Y m x l R W 5 0 c m l l c y A v P j w v S X R l b T 4 8 S X R l b T 4 8 S X R l b U x v Y 2 F 0 a W 9 u P j x J d G V t V H l w Z T 5 G b 3 J t d W x h P C 9 J d G V t V H l w Z T 4 8 S X R l b V B h d G g + U 2 V j d G l v b j E v d G J s N C 9 0 Y m w 0 X 1 R h Y m x l P C 9 J d G V t U G F 0 a D 4 8 L 0 l 0 Z W 1 M b 2 N h d G l v b j 4 8 U 3 R h Y m x l R W 5 0 c m l l c y A v P j w v S X R l b T 4 8 S X R l b T 4 8 S X R l b U x v Y 2 F 0 a W 9 u P j x J d G V t V H l w Z T 5 G b 3 J t d W x h P C 9 J d G V t V H l w Z T 4 8 S X R l b V B h d G g + U 2 V j d G l v b j E v d G J s N 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S 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U X V l c n l J R C I g V m F s d W U 9 I n N h N T I x M m F k Z C 1 l N W J m L T R l M 2 Y t Y T k 4 Z C 0 z O G Q 0 Z m U 3 M D J i Y T Q i I C 8 + P E V u d H J 5 I F R 5 c G U 9 I k Z p b G x M Y X N 0 V X B k Y X R l Z C I g V m F s d W U 9 I m Q y M D I w L T E y L T E w V D I z O j E 1 O j Q z L j Y 3 N j A 5 M j l a I i A v P j x F b n R y e S B U e X B l P S J G a W x s R X J y b 3 J D b 3 V u d C I g V m F s d W U 9 I m w w I i A v P j x F b n R y e S B U e X B l P S J G a W x s Q 2 9 s d W 1 u V H l w Z X M i I F Z h b H V l P S J z Q m d J R 0 F n W U N C Z 0 l H Q W d Z P S I g L z 4 8 R W 5 0 c n k g V H l w Z T 0 i R m l s b E N v b H V t b k 5 h b W V z I i B W Y W x 1 Z T 0 i c 1 s m c X V v d D t P c m d h b m l z Y X R p b 2 4 m c X V v d D s s J n F 1 b 3 Q 7 M T Y m c X V v d D s s J n F 1 b 3 Q 7 M T Y g K C U p J n F 1 b 3 Q 7 L C Z x d W 9 0 O z E 3 L T I w J n F 1 b 3 Q 7 L C Z x d W 9 0 O z E 3 L T I w I C g l K S Z x d W 9 0 O y w m c X V v d D s y M S 0 y N S Z x d W 9 0 O y w m c X V v d D s y M S 0 y N S A o J S k m c X V v d D s s J n F 1 b 3 Q 7 M j Y r J n F 1 b 3 Q 7 L C Z x d W 9 0 O z I 2 K y A o J S k m c X V v d D s s J n F 1 b 3 Q 7 V G 9 0 Y W w m c X V v d D s s J n F 1 b 3 Q 7 V G 9 0 Y W w g K C U p J n F 1 b 3 Q 7 X S I g L z 4 8 R W 5 0 c n k g V H l w Z T 0 i R m l s b E V y c m 9 y Q 2 9 k Z S I g V m F s d W U 9 I n N V b m t u b 3 d u I i A v P j x F b n R y e S B U e X B l P S J G a W x s U 3 R h d H V z I i B W Y W x 1 Z T 0 i c 0 N v b X B s Z X R l I i A v P j x F b n R y e S B U e X B l P S J G a W x s Q 2 9 1 b n Q i I F Z h b H V l P S J s M z M 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N S 5 7 T 3 J n Y W 5 p c 2 F 0 a W 9 u L D B 9 J n F 1 b 3 Q 7 L C Z x d W 9 0 O 0 9 k Y m M u R G F 0 Y V N v d X J j Z V x c L z E v Z H N u P V B J Q 0 F O Z X Q v U E l D Q U 5 l d C 9 B b m 5 1 Y W x S Z X B v c n Q v d G J s N S 5 7 M T Y s M X 0 m c X V v d D s s J n F 1 b 3 Q 7 T 2 R i Y y 5 E Y X R h U 2 9 1 c m N l X F w v M S 9 k c 2 4 9 U E l D Q U 5 l d C 9 Q S U N B T m V 0 L 0 F u b n V h b F J l c G 9 y d C 9 0 Y m w 1 L n s x N i A o J S k s M n 0 m c X V v d D s s J n F 1 b 3 Q 7 T 2 R i Y y 5 E Y X R h U 2 9 1 c m N l X F w v M S 9 k c 2 4 9 U E l D Q U 5 l d C 9 Q S U N B T m V 0 L 0 F u b n V h b F J l c G 9 y d C 9 0 Y m w 1 L n s x N y 0 y M C w z f S Z x d W 9 0 O y w m c X V v d D t P Z G J j L k R h d G F T b 3 V y Y 2 V c X C 8 x L 2 R z b j 1 Q S U N B T m V 0 L 1 B J Q 0 F O Z X Q v Q W 5 u d W F s U m V w b 3 J 0 L 3 R i b D U u e z E 3 L T I w I C g l K S w 0 f S Z x d W 9 0 O y w m c X V v d D t P Z G J j L k R h d G F T b 3 V y Y 2 V c X C 8 x L 2 R z b j 1 Q S U N B T m V 0 L 1 B J Q 0 F O Z X Q v Q W 5 u d W F s U m V w b 3 J 0 L 3 R i b D U u e z I x L T I 1 L D V 9 J n F 1 b 3 Q 7 L C Z x d W 9 0 O 0 9 k Y m M u R G F 0 Y V N v d X J j Z V x c L z E v Z H N u P V B J Q 0 F O Z X Q v U E l D Q U 5 l d C 9 B b m 5 1 Y W x S Z X B v c n Q v d G J s N S 5 7 M j E t M j U g K C U p L D Z 9 J n F 1 b 3 Q 7 L C Z x d W 9 0 O 0 9 k Y m M u R G F 0 Y V N v d X J j Z V x c L z E v Z H N u P V B J Q 0 F O Z X Q v U E l D Q U 5 l d C 9 B b m 5 1 Y W x S Z X B v c n Q v d G J s N S 5 7 M j Y r L D d 9 J n F 1 b 3 Q 7 L C Z x d W 9 0 O 0 9 k Y m M u R G F 0 Y V N v d X J j Z V x c L z E v Z H N u P V B J Q 0 F O Z X Q v U E l D Q U 5 l d C 9 B b m 5 1 Y W x S Z X B v c n Q v d G J s N S 5 7 M j Y r I C g l K S w 4 f S Z x d W 9 0 O y w m c X V v d D t P Z G J j L k R h d G F T b 3 V y Y 2 V c X C 8 x L 2 R z b j 1 Q S U N B T m V 0 L 1 B J Q 0 F O Z X Q v Q W 5 u d W F s U m V w b 3 J 0 L 3 R i b D U u e 1 R v d G F s L D l 9 J n F 1 b 3 Q 7 L C Z x d W 9 0 O 0 9 k Y m M u R G F 0 Y V N v d X J j Z V x c L z E v Z H N u P V B J Q 0 F O Z X Q v U E l D Q U 5 l d C 9 B b m 5 1 Y W x S Z X B v c n Q v d G J s N S 5 7 V G 9 0 Y W w g K C U p L D E w f S Z x d W 9 0 O 1 0 s J n F 1 b 3 Q 7 Q 2 9 s d W 1 u Q 2 9 1 b n Q m c X V v d D s 6 M T E s J n F 1 b 3 Q 7 S 2 V 5 Q 2 9 s d W 1 u T m F t Z X M m c X V v d D s 6 W 1 0 s J n F 1 b 3 Q 7 Q 2 9 s d W 1 u S W R l b n R p d G l l c y Z x d W 9 0 O z p b J n F 1 b 3 Q 7 T 2 R i Y y 5 E Y X R h U 2 9 1 c m N l X F w v M S 9 k c 2 4 9 U E l D Q U 5 l d C 9 Q S U N B T m V 0 L 0 F u b n V h b F J l c G 9 y d C 9 0 Y m w 1 L n t P c m d h b m l z Y X R p b 2 4 s M H 0 m c X V v d D s s J n F 1 b 3 Q 7 T 2 R i Y y 5 E Y X R h U 2 9 1 c m N l X F w v M S 9 k c 2 4 9 U E l D Q U 5 l d C 9 Q S U N B T m V 0 L 0 F u b n V h b F J l c G 9 y d C 9 0 Y m w 1 L n s x N i w x f S Z x d W 9 0 O y w m c X V v d D t P Z G J j L k R h d G F T b 3 V y Y 2 V c X C 8 x L 2 R z b j 1 Q S U N B T m V 0 L 1 B J Q 0 F O Z X Q v Q W 5 u d W F s U m V w b 3 J 0 L 3 R i b D U u e z E 2 I C g l K S w y f S Z x d W 9 0 O y w m c X V v d D t P Z G J j L k R h d G F T b 3 V y Y 2 V c X C 8 x L 2 R z b j 1 Q S U N B T m V 0 L 1 B J Q 0 F O Z X Q v Q W 5 u d W F s U m V w b 3 J 0 L 3 R i b D U u e z E 3 L T I w L D N 9 J n F 1 b 3 Q 7 L C Z x d W 9 0 O 0 9 k Y m M u R G F 0 Y V N v d X J j Z V x c L z E v Z H N u P V B J Q 0 F O Z X Q v U E l D Q U 5 l d C 9 B b m 5 1 Y W x S Z X B v c n Q v d G J s N S 5 7 M T c t M j A g K C U p L D R 9 J n F 1 b 3 Q 7 L C Z x d W 9 0 O 0 9 k Y m M u R G F 0 Y V N v d X J j Z V x c L z E v Z H N u P V B J Q 0 F O Z X Q v U E l D Q U 5 l d C 9 B b m 5 1 Y W x S Z X B v c n Q v d G J s N S 5 7 M j E t M j U s N X 0 m c X V v d D s s J n F 1 b 3 Q 7 T 2 R i Y y 5 E Y X R h U 2 9 1 c m N l X F w v M S 9 k c 2 4 9 U E l D Q U 5 l d C 9 Q S U N B T m V 0 L 0 F u b n V h b F J l c G 9 y d C 9 0 Y m w 1 L n s y M S 0 y N S A o J S k s N n 0 m c X V v d D s s J n F 1 b 3 Q 7 T 2 R i Y y 5 E Y X R h U 2 9 1 c m N l X F w v M S 9 k c 2 4 9 U E l D Q U 5 l d C 9 Q S U N B T m V 0 L 0 F u b n V h b F J l c G 9 y d C 9 0 Y m w 1 L n s y N i s s N 3 0 m c X V v d D s s J n F 1 b 3 Q 7 T 2 R i Y y 5 E Y X R h U 2 9 1 c m N l X F w v M S 9 k c 2 4 9 U E l D Q U 5 l d C 9 Q S U N B T m V 0 L 0 F u b n V h b F J l c G 9 y d C 9 0 Y m w 1 L n s y N i s g K C U p L D h 9 J n F 1 b 3 Q 7 L C Z x d W 9 0 O 0 9 k Y m M u R G F 0 Y V N v d X J j Z V x c L z E v Z H N u P V B J Q 0 F O Z X Q v U E l D Q U 5 l d C 9 B b m 5 1 Y W x S Z X B v c n Q v d G J s N S 5 7 V G 9 0 Y W w s O X 0 m c X V v d D s s J n F 1 b 3 Q 7 T 2 R i Y y 5 E Y X R h U 2 9 1 c m N l X F w v M S 9 k c 2 4 9 U E l D Q U 5 l d C 9 Q S U N B T m V 0 L 0 F u b n V h b F J l c G 9 y d C 9 0 Y m w 1 L n t U b 3 R h b C A o J S k s M T B 9 J n F 1 b 3 Q 7 X S w m c X V v d D t S Z W x h d G l v b n N o a X B J b m Z v J n F 1 b 3 Q 7 O l t d f S I g L z 4 8 L 1 N 0 Y W J s Z U V u d H J p Z X M + P C 9 J d G V t P j x J d G V t P j x J d G V t T G 9 j Y X R p b 2 4 + P E l 0 Z W 1 U e X B l P k Z v c m 1 1 b G E 8 L 0 l 0 Z W 1 U e X B l P j x J d G V t U G F 0 a D 5 T Z W N 0 a W 9 u M S 9 0 Y m w 1 L 1 N v d X J j Z T w v S X R l b V B h d G g + P C 9 J d G V t T G 9 j Y X R p b 2 4 + P F N 0 Y W J s Z U V u d H J p Z X M g L z 4 8 L 0 l 0 Z W 0 + P E l 0 Z W 0 + P E l 0 Z W 1 M b 2 N h d G l v b j 4 8 S X R l b V R 5 c G U + R m 9 y b X V s Y T w v S X R l b V R 5 c G U + P E l 0 Z W 1 Q Y X R o P l N l Y 3 R p b 2 4 x L 3 R i b D U v U E l D Q U 5 l d E F u b 2 5 f R G F 0 Y W J h c 2 U 8 L 0 l 0 Z W 1 Q Y X R o P j w v S X R l b U x v Y 2 F 0 a W 9 u P j x T d G F i b G V F b n R y a W V z I C 8 + P C 9 J d G V t P j x J d G V t P j x J d G V t T G 9 j Y X R p b 2 4 + P E l 0 Z W 1 U e X B l P k Z v c m 1 1 b G E 8 L 0 l 0 Z W 1 U e X B l P j x J d G V t U G F 0 a D 5 T Z W N 0 a W 9 u M S 9 0 Y m w 1 L 2 R i b 1 9 T Y 2 h l b W E 8 L 0 l 0 Z W 1 Q Y X R o P j w v S X R l b U x v Y 2 F 0 a W 9 u P j x T d G F i b G V F b n R y a W V z I C 8 + P C 9 J d G V t P j x J d G V t P j x J d G V t T G 9 j Y X R p b 2 4 + P E l 0 Z W 1 U e X B l P k Z v c m 1 1 b G E 8 L 0 l 0 Z W 1 U e X B l P j x J d G V t U G F 0 a D 5 T Z W N 0 a W 9 u M S 9 0 Y m w 1 L 3 R i b D V f V G F i b G U 8 L 0 l 0 Z W 1 Q Y X R o P j w v S X R l b U x v Y 2 F 0 a W 9 u P j x T d G F i b G V F b n R y a W V z I C 8 + P C 9 J d G V t P j x J d G V t P j x J d G V t T G 9 j Y X R p b 2 4 + P E l 0 Z W 1 U e X B l P k Z v c m 1 1 b G E 8 L 0 l 0 Z W 1 U e X B l P j x J d G V t U G F 0 a D 5 T Z W N 0 a W 9 u M S 9 0 Y m w 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2 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R d W V y e U l E I i B W Y W x 1 Z T 0 i c z c w M T l i Z D A y L T d k M j k t N G E 3 O C 1 i N z Z l L W N h Y j Y 1 Z T I z Y z k 3 Z i I g L z 4 8 R W 5 0 c n k g V H l w Z T 0 i R m l s b E V y c m 9 y Q 2 9 1 b n Q i I F Z h b H V l P S J s M C I g L z 4 8 R W 5 0 c n k g V H l w Z T 0 i R m l s b E x h c 3 R V c G R h d G V k I i B W Y W x 1 Z T 0 i Z D I w M j A t M T I t M D d U M T c 6 M j I 6 M D g u N j A x N D g w O F o i I C 8 + P E V u d H J 5 I F R 5 c G U 9 I k Z p b G x T d G F 0 d X M i I F Z h b H V l P S J z Q 2 9 t c G x l d G U i I C 8 + P E V u d H J 5 I F R 5 c G U 9 I k Z p b G x F c n J v c k N v Z G U i I F Z h b H V l P S J z V W 5 r b m 9 3 b i I g L z 4 8 R W 5 0 c n k g V H l w Z T 0 i R m l s b E N v b H V t b k 5 h b W V z I i B W Y W x 1 Z T 0 i c 1 s m c X V v d D t Z Z W F y J n F 1 b 3 Q 7 L C Z x d W 9 0 O 0 d S Q V B I Q V h J U 1 N Q Q U 4 m c X V v d D s s J n F 1 b 3 Q 7 T W 9 u d G g 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Q 2 9 1 b n Q i I F Z h b H V l P S J s N D A i I C 8 + P E V u d H J 5 I F R 5 c G U 9 I k Z p b G x D b 2 x 1 b W 5 U e X B l c y I g V m F s d W U 9 I n N C Z 0 l H Q W d Z Q 0 J n S U d B Z 1 l D Q m c 9 P S I g L z 4 8 R W 5 0 c n k g V H l w Z T 0 i Q W R k Z W R U b 0 R h d G F N b 2 R l b C I g V m F s d W U 9 I m w w I i A v P j x F b n R y e S B U e X B l P S J S Z W x h d G l v b n N o a X B J b m Z v Q 2 9 u d G F p b m V y I i B W Y W x 1 Z T 0 i c 3 s m c X V v d D t j b 2 x 1 b W 5 D b 3 V u d C Z x d W 9 0 O z o x M y w m c X V v d D t r Z X l D b 2 x 1 b W 5 O Y W 1 l c y Z x d W 9 0 O z p b X S w m c X V v d D t x d W V y e V J l b G F 0 a W 9 u c 2 h p c H M m c X V v d D s 6 W 1 0 s J n F 1 b 3 Q 7 Y 2 9 s d W 1 u S W R l b n R p d G l l c y Z x d W 9 0 O z p b J n F 1 b 3 Q 7 T 2 R i Y y 5 E Y X R h U 2 9 1 c m N l X F w v M S 9 k c 2 4 9 U E l D Q U 5 l d C 9 Q S U N B T m V 0 L 0 F u b n V h b F J l c G 9 y d C 9 0 Y m w 2 L n t Z Z W F y L D B 9 J n F 1 b 3 Q 7 L C Z x d W 9 0 O 0 9 k Y m M u R G F 0 Y V N v d X J j Z V x c L z E v Z H N u P V B J Q 0 F O Z X Q v U E l D Q U 5 l d C 9 B b m 5 1 Y W x S Z X B v c n Q v d G J s N i 5 7 R 1 J B U E h B W E l T U 1 B B T i w x f S Z x d W 9 0 O y w m c X V v d D t P Z G J j L k R h d G F T b 3 V y Y 2 V c X C 8 x L 2 R z b j 1 Q S U N B T m V 0 L 1 B J Q 0 F O Z X Q v Q W 5 u d W F s U m V w b 3 J 0 L 3 R i b D Y u e 0 1 v b n R o L D J 9 J n F 1 b 3 Q 7 L C Z x d W 9 0 O 0 9 k Y m M u R G F 0 Y V N v d X J j Z V x c L z E v Z H N u P V B J Q 0 F O Z X Q v U E l D Q U 5 l d C 9 B b m 5 1 Y W x S Z X B v c n Q v d G J s N i 5 7 X H U w M D N j M S w z f S Z x d W 9 0 O y w m c X V v d D t P Z G J j L k R h d G F T b 3 V y Y 2 V c X C 8 x L 2 R z b j 1 Q S U N B T m V 0 L 1 B J Q 0 F O Z X Q v Q W 5 u d W F s U m V w b 3 J 0 L 3 R i b D Y u e 1 x 1 M D A z Y z E g K C U p L D R 9 J n F 1 b 3 Q 7 L C Z x d W 9 0 O 0 9 k Y m M u R G F 0 Y V N v d X J j Z V x c L z E v Z H N u P V B J Q 0 F O Z X Q v U E l D Q U 5 l d C 9 B b m 5 1 Y W x S Z X B v c n Q v d G J s N i 5 7 M S 0 0 L D V 9 J n F 1 b 3 Q 7 L C Z x d W 9 0 O 0 9 k Y m M u R G F 0 Y V N v d X J j Z V x c L z E v Z H N u P V B J Q 0 F O Z X Q v U E l D Q U 5 l d C 9 B b m 5 1 Y W x S Z X B v c n Q v d G J s N i 5 7 M S 0 0 I C g l K S w 2 f S Z x d W 9 0 O y w m c X V v d D t P Z G J j L k R h d G F T b 3 V y Y 2 V c X C 8 x L 2 R z b j 1 Q S U N B T m V 0 L 1 B J Q 0 F O Z X Q v Q W 5 u d W F s U m V w b 3 J 0 L 3 R i b D Y u e z U t M T A s N 3 0 m c X V v d D s s J n F 1 b 3 Q 7 T 2 R i Y y 5 E Y X R h U 2 9 1 c m N l X F w v M S 9 k c 2 4 9 U E l D Q U 5 l d C 9 Q S U N B T m V 0 L 0 F u b n V h b F J l c G 9 y d C 9 0 Y m w 2 L n s 1 L T E w I C g l K S w 4 f S Z x d W 9 0 O y w m c X V v d D t P Z G J j L k R h d G F T b 3 V y Y 2 V c X C 8 x L 2 R z b j 1 Q S U N B T m V 0 L 1 B J Q 0 F O Z X Q v Q W 5 u d W F s U m V w b 3 J 0 L 3 R i b D Y u e z E x L T E 1 L D l 9 J n F 1 b 3 Q 7 L C Z x d W 9 0 O 0 9 k Y m M u R G F 0 Y V N v d X J j Z V x c L z E v Z H N u P V B J Q 0 F O Z X Q v U E l D Q U 5 l d C 9 B b m 5 1 Y W x S Z X B v c n Q v d G J s N i 5 7 M T E t M T U g K C U p L D E w f S Z x d W 9 0 O y w m c X V v d D t P Z G J j L k R h d G F T b 3 V y Y 2 V c X C 8 x L 2 R z b j 1 Q S U N B T m V 0 L 1 B J Q 0 F O Z X Q v Q W 5 u d W F s U m V w b 3 J 0 L 3 R i b D Y u e 1 R v d G F s L D E x f S Z x d W 9 0 O y w m c X V v d D t P Z G J j L k R h d G F T b 3 V y Y 2 V c X C 8 x L 2 R z b j 1 Q S U N B T m V 0 L 1 B J Q 0 F O Z X Q v Q W 5 u d W F s U m V w b 3 J 0 L 3 R i b D Y u e 1 R v d G F s I C g l K S w x M n 0 m c X V v d D t d L C Z x d W 9 0 O 0 N v b H V t b k N v d W 5 0 J n F 1 b 3 Q 7 O j E z L C Z x d W 9 0 O 0 t l e U N v b H V t b k 5 h b W V z J n F 1 b 3 Q 7 O l t d L C Z x d W 9 0 O 0 N v b H V t b k l k Z W 5 0 a X R p Z X M m c X V v d D s 6 W y Z x d W 9 0 O 0 9 k Y m M u R G F 0 Y V N v d X J j Z V x c L z E v Z H N u P V B J Q 0 F O Z X Q v U E l D Q U 5 l d C 9 B b m 5 1 Y W x S Z X B v c n Q v d G J s N i 5 7 W W V h c i w w f S Z x d W 9 0 O y w m c X V v d D t P Z G J j L k R h d G F T b 3 V y Y 2 V c X C 8 x L 2 R z b j 1 Q S U N B T m V 0 L 1 B J Q 0 F O Z X Q v Q W 5 u d W F s U m V w b 3 J 0 L 3 R i b D Y u e 0 d S Q V B I Q V h J U 1 N Q Q U 4 s M X 0 m c X V v d D s s J n F 1 b 3 Q 7 T 2 R i Y y 5 E Y X R h U 2 9 1 c m N l X F w v M S 9 k c 2 4 9 U E l D Q U 5 l d C 9 Q S U N B T m V 0 L 0 F u b n V h b F J l c G 9 y d C 9 0 Y m w 2 L n t N b 2 5 0 a C w y f S Z x d W 9 0 O y w m c X V v d D t P Z G J j L k R h d G F T b 3 V y Y 2 V c X C 8 x L 2 R z b j 1 Q S U N B T m V 0 L 1 B J Q 0 F O Z X Q v Q W 5 u d W F s U m V w b 3 J 0 L 3 R i b D Y u e 1 x 1 M D A z Y z E s M 3 0 m c X V v d D s s J n F 1 b 3 Q 7 T 2 R i Y y 5 E Y X R h U 2 9 1 c m N l X F w v M S 9 k c 2 4 9 U E l D Q U 5 l d C 9 Q S U N B T m V 0 L 0 F u b n V h b F J l c G 9 y d C 9 0 Y m w 2 L n t c d T A w M 2 M x I C g l K S w 0 f S Z x d W 9 0 O y w m c X V v d D t P Z G J j L k R h d G F T b 3 V y Y 2 V c X C 8 x L 2 R z b j 1 Q S U N B T m V 0 L 1 B J Q 0 F O Z X Q v Q W 5 u d W F s U m V w b 3 J 0 L 3 R i b D Y u e z E t N C w 1 f S Z x d W 9 0 O y w m c X V v d D t P Z G J j L k R h d G F T b 3 V y Y 2 V c X C 8 x L 2 R z b j 1 Q S U N B T m V 0 L 1 B J Q 0 F O Z X Q v Q W 5 u d W F s U m V w b 3 J 0 L 3 R i b D Y u e z E t N C A o J S k s N n 0 m c X V v d D s s J n F 1 b 3 Q 7 T 2 R i Y y 5 E Y X R h U 2 9 1 c m N l X F w v M S 9 k c 2 4 9 U E l D Q U 5 l d C 9 Q S U N B T m V 0 L 0 F u b n V h b F J l c G 9 y d C 9 0 Y m w 2 L n s 1 L T E w L D d 9 J n F 1 b 3 Q 7 L C Z x d W 9 0 O 0 9 k Y m M u R G F 0 Y V N v d X J j Z V x c L z E v Z H N u P V B J Q 0 F O Z X Q v U E l D Q U 5 l d C 9 B b m 5 1 Y W x S Z X B v c n Q v d G J s N i 5 7 N S 0 x M C A o J S k s O H 0 m c X V v d D s s J n F 1 b 3 Q 7 T 2 R i Y y 5 E Y X R h U 2 9 1 c m N l X F w v M S 9 k c 2 4 9 U E l D Q U 5 l d C 9 Q S U N B T m V 0 L 0 F u b n V h b F J l c G 9 y d C 9 0 Y m w 2 L n s x M S 0 x N S w 5 f S Z x d W 9 0 O y w m c X V v d D t P Z G J j L k R h d G F T b 3 V y Y 2 V c X C 8 x L 2 R z b j 1 Q S U N B T m V 0 L 1 B J Q 0 F O Z X Q v Q W 5 u d W F s U m V w b 3 J 0 L 3 R i b D Y u e z E x L T E 1 I C g l K S w x M H 0 m c X V v d D s s J n F 1 b 3 Q 7 T 2 R i Y y 5 E Y X R h U 2 9 1 c m N l X F w v M S 9 k c 2 4 9 U E l D Q U 5 l d C 9 Q S U N B T m V 0 L 0 F u b n V h b F J l c G 9 y d C 9 0 Y m w 2 L n t U b 3 R h b C w x M X 0 m c X V v d D s s J n F 1 b 3 Q 7 T 2 R i Y y 5 E Y X R h U 2 9 1 c m N l X F w v M S 9 k c 2 4 9 U E l D Q U 5 l d C 9 Q S U N B T m V 0 L 0 F u b n V h b F J l c G 9 y d C 9 0 Y m w 2 L n t U b 3 R h b C A o J S k s M T J 9 J n F 1 b 3 Q 7 X S w m c X V v d D t S Z W x h d G l v b n N o a X B J b m Z v J n F 1 b 3 Q 7 O l t d f S I g L z 4 8 L 1 N 0 Y W J s Z U V u d H J p Z X M + P C 9 J d G V t P j x J d G V t P j x J d G V t T G 9 j Y X R p b 2 4 + P E l 0 Z W 1 U e X B l P k Z v c m 1 1 b G E 8 L 0 l 0 Z W 1 U e X B l P j x J d G V t U G F 0 a D 5 T Z W N 0 a W 9 u M S 9 0 Y m w 2 L 1 N v d X J j Z T w v S X R l b V B h d G g + P C 9 J d G V t T G 9 j Y X R p b 2 4 + P F N 0 Y W J s Z U V u d H J p Z X M g L z 4 8 L 0 l 0 Z W 0 + P E l 0 Z W 0 + P E l 0 Z W 1 M b 2 N h d G l v b j 4 8 S X R l b V R 5 c G U + R m 9 y b X V s Y T w v S X R l b V R 5 c G U + P E l 0 Z W 1 Q Y X R o P l N l Y 3 R p b 2 4 x L 3 R i b D Y v U E l D Q U 5 l d E F u b 2 5 f R G F 0 Y W J h c 2 U 8 L 0 l 0 Z W 1 Q Y X R o P j w v S X R l b U x v Y 2 F 0 a W 9 u P j x T d G F i b G V F b n R y a W V z I C 8 + P C 9 J d G V t P j x J d G V t P j x J d G V t T G 9 j Y X R p b 2 4 + P E l 0 Z W 1 U e X B l P k Z v c m 1 1 b G E 8 L 0 l 0 Z W 1 U e X B l P j x J d G V t U G F 0 a D 5 T Z W N 0 a W 9 u M S 9 0 Y m w 2 L 2 R i b 1 9 T Y 2 h l b W E 8 L 0 l 0 Z W 1 Q Y X R o P j w v S X R l b U x v Y 2 F 0 a W 9 u P j x T d G F i b G V F b n R y a W V z I C 8 + P C 9 J d G V t P j x J d G V t P j x J d G V t T G 9 j Y X R p b 2 4 + P E l 0 Z W 1 U e X B l P k Z v c m 1 1 b G E 8 L 0 l 0 Z W 1 U e X B l P j x J d G V t U G F 0 a D 5 T Z W N 0 a W 9 u M S 9 0 Y m w 2 L 3 R i b D Z f V G F i b G U 8 L 0 l 0 Z W 1 Q Y X R o P j w v S X R l b U x v Y 2 F 0 a W 9 u P j x T d G F i b G V F b n R y a W V z I C 8 + P C 9 J d G V t P j x J d G V t P j x J d G V t T G 9 j Y X R p b 2 4 + P E l 0 Z W 1 U e X B l P k Z v c m 1 1 b G E 8 L 0 l 0 Z W 1 U e X B l P j x J d G V t U G F 0 a D 5 T Z W N 0 a W 9 u M S 9 0 Y m w 2 L 1 N v c n R l Z C U y M F J v d 3 M 8 L 0 l 0 Z W 1 Q Y X R o P j w v S X R l b U x v Y 2 F 0 a W 9 u P j x T d G F i b G V F b n R y a W V z I C 8 + P C 9 J d G V t P j x J d G V t P j x J d G V t T G 9 j Y X R p b 2 4 + P E l 0 Z W 1 U e X B l P k Z v c m 1 1 b G E 8 L 0 l 0 Z W 1 U e X B l P j x J d G V t U G F 0 a D 5 T Z W N 0 a W 9 u M S 9 0 Y m w 0 L 1 N v c n R l Z C U y M F J v d 3 M 8 L 0 l 0 Z W 1 Q Y X R o P j w v S X R l b U x v Y 2 F 0 a W 9 u P j x T d G F i b G V F b n R y a W V z I C 8 + P C 9 J d G V t P j x J d G V t P j x J d G V t T G 9 j Y X R p b 2 4 + P E l 0 Z W 1 U e X B l P k Z v c m 1 1 b G E 8 L 0 l 0 Z W 1 U e X B l P j x J d G V t U G F 0 a D 5 T Z W N 0 a W 9 u M S 9 0 Y m w 0 L 1 J l b W 9 2 Z W Q l M j B D b 2 x 1 b W 5 z P C 9 J d G V t U G F 0 a D 4 8 L 0 l 0 Z W 1 M b 2 N h d G l v b j 4 8 U 3 R h Y m x l R W 5 0 c m l l c y A v P j w v S X R l b T 4 8 S X R l b T 4 8 S X R l b U x v Y 2 F 0 a W 9 u P j x J d G V t V H l w Z T 5 G b 3 J t d W x h P C 9 J d G V t V H l w Z T 4 8 S X R l b V B h d G g + U 2 V j d G l v b j E v d G J s M y 9 T b 3 J 0 Z W Q l M j B S b 3 d z P C 9 J d G V t U G F 0 a D 4 8 L 0 l 0 Z W 1 M b 2 N h d G l v b j 4 8 U 3 R h Y m x l R W 5 0 c m l l c y A v P j w v S X R l b T 4 8 S X R l b T 4 8 S X R l b U x v Y 2 F 0 a W 9 u P j x J d G V t V H l w Z T 5 G b 3 J t d W x h P C 9 J d G V t V H l w Z T 4 8 S X R l b V B h d G g + U 2 V j d G l v b j E v d G J s N 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y 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U X V l c n l J R C I g V m F s d W U 9 I n M 4 M z V h O T B h N S 0 w Y j B k L T R l N G E t Y m Y 3 M y 1 m M z c 4 O T A 1 Y W E y M T Q i I C 8 + P E V u d H J 5 I F R 5 c G U 9 I k Z p b G x D b 3 V u d C I g V m F s d W U 9 I m w 0 M C I g L z 4 8 R W 5 0 c n k g V H l w Z T 0 i R m l s b E N v b H V t b k 5 h b W V z I i B W Y W x 1 Z T 0 i c 1 s m c X V v d D t Z Z W F y J n F 1 b 3 Q 7 L C Z x d W 9 0 O 0 d S Q V B I Q V h J U 1 N Q Q U 4 m c X V v d D s s J n F 1 b 3 Q 7 T W 9 u d G g 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E V y c m 9 y Q 2 9 k Z S I g V m F s d W U 9 I n N V b m t u b 3 d u I i A v P j x F b n R y e S B U e X B l P S J G a W x s Q 2 9 s d W 1 u V H l w Z X M i I F Z h b H V l P S J z Q m d J R 0 F n W U N C Z 0 l H Q W d Z Q 0 J n S U d B Z 1 l D Q m d J R 0 F n W U N C Z 0 l H Q W d Z Q 0 J n S U c i I C 8 + P E V u d H J 5 I F R 5 c G U 9 I k Z p b G x M Y X N 0 V X B k Y X R l Z C I g V m F s d W U 9 I m Q y M D I w L T E y L T E 2 V D E z O j Q 2 O j M 3 L j I 2 N T k y M T J a I i A v P j x F b n R y e S B U e X B l P S J G a W x s R X J y b 3 J D b 3 V u d C I g V m F s d W U 9 I m w w I i A v P j x F b n R y e S B U e X B l P S J G a W x s U 3 R h d H V z I i B W Y W x 1 Z T 0 i c 0 N v b X B s Z X R l I i A v P j x F b n R y e S B U e X B l P S J B Z G R l Z F R v R G F 0 Y U 1 v Z G V s I i B W Y W x 1 Z T 0 i b D A i I C 8 + P E V u d H J 5 I F R 5 c G U 9 I l J l b G F 0 a W 9 u c 2 h p c E l u Z m 9 D b 2 5 0 Y W l u Z X I i I F Z h b H V l P S J z e y Z x d W 9 0 O 2 N v b H V t b k N v d W 5 0 J n F 1 b 3 Q 7 O j M z L C Z x d W 9 0 O 2 t l e U N v b H V t b k 5 h b W V z J n F 1 b 3 Q 7 O l t d L C Z x d W 9 0 O 3 F 1 Z X J 5 U m V s Y X R p b 2 5 z a G l w c y Z x d W 9 0 O z p b X S w m c X V v d D t j b 2 x 1 b W 5 J Z G V u d G l 0 a W V z J n F 1 b 3 Q 7 O l s m c X V v d D t P Z G J j L k R h d G F T b 3 V y Y 2 V c X C 8 x L 2 R z b j 1 Q S U N B T m V 0 L 1 B J Q 0 F O Z X Q v Q W 5 u d W F s U m V w b 3 J 0 L 3 R i b D c u e 1 l l Y X I s M H 0 m c X V v d D s s J n F 1 b 3 Q 7 T 2 R i Y y 5 E Y X R h U 2 9 1 c m N l X F w v M S 9 k c 2 4 9 U E l D Q U 5 l d C 9 Q S U N B T m V 0 L 0 F u b n V h b F J l c G 9 y d C 9 0 Y m w 3 L n t H U k F Q S E F Y S V N T U E F O L D F 9 J n F 1 b 3 Q 7 L C Z x d W 9 0 O 0 9 k Y m M u R G F 0 Y V N v d X J j Z V x c L z E v Z H N u P V B J Q 0 F O Z X Q v U E l D Q U 5 l d C 9 B b m 5 1 Y W x S Z X B v c n Q v d G J s N y 5 7 T W 9 u d G g s M n 0 m c X V v d D s s J n F 1 b 3 Q 7 T 2 R i Y y 5 E Y X R h U 2 9 1 c m N l X F w v M S 9 k c 2 4 9 U E l D Q U 5 l d C 9 Q S U N B T m V 0 L 0 F u b n V h b F J l c G 9 y d C 9 0 Y m w 3 L n t C b G 9 v Z C A v I G x 5 b X B o Y X R p Y y w z f S Z x d W 9 0 O y w m c X V v d D t P Z G J j L k R h d G F T b 3 V y Y 2 V c X C 8 x L 2 R z b j 1 Q S U N B T m V 0 L 1 B J Q 0 F O Z X Q v Q W 5 u d W F s U m V w b 3 J 0 L 3 R i b D c u e 0 J s b 2 9 k I C 8 g b H l t c G h h d G l j I C g l K S w 0 f S Z x d W 9 0 O y w m c X V v d D t P Z G J j L k R h d G F T b 3 V y Y 2 V c X C 8 x L 2 R z b j 1 Q S U N B T m V 0 L 1 B J Q 0 F O Z X Q v Q W 5 u d W F s U m V w b 3 J 0 L 3 R i b D c u e 0 J v Z H k g d 2 F s b C B h b m Q g Y 2 F 2 a X R p Z X M s N X 0 m c X V v d D s s J n F 1 b 3 Q 7 T 2 R i Y y 5 E Y X R h U 2 9 1 c m N l X F w v M S 9 k c 2 4 9 U E l D Q U 5 l d C 9 Q S U N B T m V 0 L 0 F u b n V h b F J l c G 9 y d C 9 0 Y m w 3 L n t C b 2 R 5 I H d h b G w g Y W 5 k I G N h d m l 0 a W V z I C g l K S w 2 f S Z x d W 9 0 O y w m c X V v d D t P Z G J j L k R h d G F T b 3 V y Y 2 V c X C 8 x L 2 R z b j 1 Q S U N B T m V 0 L 1 B J Q 0 F O Z X Q v Q W 5 u d W F s U m V w b 3 J 0 L 3 R i b D c u e 0 N h c m R p b 3 Z h c 2 N 1 b G F y L D d 9 J n F 1 b 3 Q 7 L C Z x d W 9 0 O 0 9 k Y m M u R G F 0 Y V N v d X J j Z V x c L z E v Z H N u P V B J Q 0 F O Z X Q v U E l D Q U 5 l d C 9 B b m 5 1 Y W x S Z X B v c n Q v d G J s N y 5 7 Q 2 F y Z G l v d m F z Y 3 V s Y X I g K C U p L D h 9 J n F 1 b 3 Q 7 L C Z x d W 9 0 O 0 9 k Y m M u R G F 0 Y V N v d X J j Z V x c L z E v Z H N u P V B J Q 0 F O Z X Q v U E l D Q U 5 l d C 9 B b m 5 1 Y W x S Z X B v c n Q v d G J s N y 5 7 R W 5 k b 2 N y a W 5 l I C 8 g b W V 0 Y W J v b G l j L D l 9 J n F 1 b 3 Q 7 L C Z x d W 9 0 O 0 9 k Y m M u R G F 0 Y V N v d X J j Z V x c L z E v Z H N u P V B J Q 0 F O Z X Q v U E l D Q U 5 l d C 9 B b m 5 1 Y W x S Z X B v c n Q v d G J s N y 5 7 R W 5 k b 2 N y a W 5 l I C 8 g b W V 0 Y W J v b G l j I C g l K S w x M H 0 m c X V v d D s s J n F 1 b 3 Q 7 T 2 R i Y y 5 E Y X R h U 2 9 1 c m N l X F w v M S 9 k c 2 4 9 U E l D Q U 5 l d C 9 Q S U N B T m V 0 L 0 F u b n V h b F J l c G 9 y d C 9 0 Y m w 3 L n t H Y X N 0 c m 9 p b n R l c 3 R p b m F s L D E x f S Z x d W 9 0 O y w m c X V v d D t P Z G J j L k R h d G F T b 3 V y Y 2 V c X C 8 x L 2 R z b j 1 Q S U N B T m V 0 L 1 B J Q 0 F O Z X Q v Q W 5 u d W F s U m V w b 3 J 0 L 3 R i b D c u e 0 d h c 3 R y b 2 l u d G V z d G l u Y W w g K C U p L D E y f S Z x d W 9 0 O y w m c X V v d D t P Z G J j L k R h d G F T b 3 V y Y 2 V c X C 8 x L 2 R z b j 1 Q S U N B T m V 0 L 1 B J Q 0 F O Z X Q v Q W 5 u d W F s U m V w b 3 J 0 L 3 R i b D c u e 0 l u Z m V j d G l v b i w x M 3 0 m c X V v d D s s J n F 1 b 3 Q 7 T 2 R i Y y 5 E Y X R h U 2 9 1 c m N l X F w v M S 9 k c 2 4 9 U E l D Q U 5 l d C 9 Q S U N B T m V 0 L 0 F u b n V h b F J l c G 9 y d C 9 0 Y m w 3 L n t J b m Z l Y 3 R p b 2 4 g K C U p L D E 0 f S Z x d W 9 0 O y w m c X V v d D t P Z G J j L k R h d G F T b 3 V y Y 2 V c X C 8 x L 2 R z b j 1 Q S U N B T m V 0 L 1 B J Q 0 F O Z X Q v Q W 5 u d W F s U m V w b 3 J 0 L 3 R i b D c u e 0 1 1 b H R p c 3 l z d G V t L D E 1 f S Z x d W 9 0 O y w m c X V v d D t P Z G J j L k R h d G F T b 3 V y Y 2 V c X C 8 x L 2 R z b j 1 Q S U N B T m V 0 L 1 B J Q 0 F O Z X Q v Q W 5 u d W F s U m V w b 3 J 0 L 3 R i b D c u e 0 1 1 b H R p c 3 l z d G V t I C g l K S w x N n 0 m c X V v d D s s J n F 1 b 3 Q 7 T 2 R i Y y 5 E Y X R h U 2 9 1 c m N l X F w v M S 9 k c 2 4 9 U E l D Q U 5 l d C 9 Q S U N B T m V 0 L 0 F u b n V h b F J l c G 9 y d C 9 0 Y m w 3 L n t N d X N j d W x v c 2 t l b G V 0 Y W w s M T d 9 J n F 1 b 3 Q 7 L C Z x d W 9 0 O 0 9 k Y m M u R G F 0 Y V N v d X J j Z V x c L z E v Z H N u P V B J Q 0 F O Z X Q v U E l D Q U 5 l d C 9 B b m 5 1 Y W x S Z X B v c n Q v d G J s N y 5 7 T X V z Y 3 V s b 3 N r Z W x l d G F s I C g l K S w x O H 0 m c X V v d D s s J n F 1 b 3 Q 7 T 2 R i Y y 5 E Y X R h U 2 9 1 c m N l X F w v M S 9 k c 2 4 9 U E l D Q U 5 l d C 9 Q S U N B T m V 0 L 0 F u b n V h b F J l c G 9 y d C 9 0 Y m w 3 L n t O Z X V y b 2 x v Z 2 l j Y W w s M T l 9 J n F 1 b 3 Q 7 L C Z x d W 9 0 O 0 9 k Y m M u R G F 0 Y V N v d X J j Z V x c L z E v Z H N u P V B J Q 0 F O Z X Q v U E l D Q U 5 l d C 9 B b m 5 1 Y W x S Z X B v c n Q v d G J s N y 5 7 T m V 1 c m 9 s b 2 d p Y 2 F s I C g l K S w y M H 0 m c X V v d D s s J n F 1 b 3 Q 7 T 2 R i Y y 5 E Y X R h U 2 9 1 c m N l X F w v M S 9 k c 2 4 9 U E l D Q U 5 l d C 9 Q S U N B T m V 0 L 0 F u b n V h b F J l c G 9 y d C 9 0 Y m w 3 L n t P b m N v b G 9 n e S w y M X 0 m c X V v d D s s J n F 1 b 3 Q 7 T 2 R i Y y 5 E Y X R h U 2 9 1 c m N l X F w v M S 9 k c 2 4 9 U E l D Q U 5 l d C 9 Q S U N B T m V 0 L 0 F u b n V h b F J l c G 9 y d C 9 0 Y m w 3 L n t P b m N v b G 9 n e S A o J S k s M j J 9 J n F 1 b 3 Q 7 L C Z x d W 9 0 O 0 9 k Y m M u R G F 0 Y V N v d X J j Z V x c L z E v Z H N u P V B J Q 0 F O Z X Q v U E l D Q U 5 l d C 9 B b m 5 1 Y W x S Z X B v c n Q v d G J s N y 5 7 U m V z c G l y Y X R v c n k s M j N 9 J n F 1 b 3 Q 7 L C Z x d W 9 0 O 0 9 k Y m M u R G F 0 Y V N v d X J j Z V x c L z E v Z H N u P V B J Q 0 F O Z X Q v U E l D Q U 5 l d C 9 B b m 5 1 Y W x S Z X B v c n Q v d G J s N y 5 7 U m V z c G l y Y X R v c n k g K C U p L D I 0 f S Z x d W 9 0 O y w m c X V v d D t P Z G J j L k R h d G F T b 3 V y Y 2 V c X C 8 x L 2 R z b j 1 Q S U N B T m V 0 L 1 B J Q 0 F O Z X Q v Q W 5 u d W F s U m V w b 3 J 0 L 3 R i b D c u e 1 R y Y X V t Y S w y N X 0 m c X V v d D s s J n F 1 b 3 Q 7 T 2 R i Y y 5 E Y X R h U 2 9 1 c m N l X F w v M S 9 k c 2 4 9 U E l D Q U 5 l d C 9 Q S U N B T m V 0 L 0 F u b n V h b F J l c G 9 y d C 9 0 Y m w 3 L n t U c m F 1 b W E g K C U p L D I 2 f S Z x d W 9 0 O y w m c X V v d D t P Z G J j L k R h d G F T b 3 V y Y 2 V c X C 8 x L 2 R z b j 1 Q S U N B T m V 0 L 1 B J Q 0 F O Z X Q v Q W 5 u d W F s U m V w b 3 J 0 L 3 R i b D c u e 0 9 0 a G V y L D I 3 f S Z x d W 9 0 O y w m c X V v d D t P Z G J j L k R h d G F T b 3 V y Y 2 V c X C 8 x L 2 R z b j 1 Q S U N B T m V 0 L 1 B J Q 0 F O Z X Q v Q W 5 u d W F s U m V w b 3 J 0 L 3 R i b D c u e 0 9 0 a G V y I C g l K S w y O H 0 m c X V v d D s s J n F 1 b 3 Q 7 T 2 R i Y y 5 E Y X R h U 2 9 1 c m N l X F w v M S 9 k c 2 4 9 U E l D Q U 5 l d C 9 Q S U N B T m V 0 L 0 F u b n V h b F J l c G 9 y d C 9 0 Y m w 3 L n t V b m t u b 3 d u L D I 5 f S Z x d W 9 0 O y w m c X V v d D t P Z G J j L k R h d G F T b 3 V y Y 2 V c X C 8 x L 2 R z b j 1 Q S U N B T m V 0 L 1 B J Q 0 F O Z X Q v Q W 5 u d W F s U m V w b 3 J 0 L 3 R i b D c u e 1 V u a 2 5 v d 2 4 g K C U p L D M w f S Z x d W 9 0 O y w m c X V v d D t P Z G J j L k R h d G F T b 3 V y Y 2 V c X C 8 x L 2 R z b j 1 Q S U N B T m V 0 L 1 B J Q 0 F O Z X Q v Q W 5 u d W F s U m V w b 3 J 0 L 3 R i b D c u e 1 R v d G F s L D M x f S Z x d W 9 0 O y w m c X V v d D t P Z G J j L k R h d G F T b 3 V y Y 2 V c X C 8 x L 2 R z b j 1 Q S U N B T m V 0 L 1 B J Q 0 F O Z X Q v Q W 5 u d W F s U m V w b 3 J 0 L 3 R i b D c u e 1 R v d G F s I C g l K S w z M n 0 m c X V v d D t d L C Z x d W 9 0 O 0 N v b H V t b k N v d W 5 0 J n F 1 b 3 Q 7 O j M z L C Z x d W 9 0 O 0 t l e U N v b H V t b k 5 h b W V z J n F 1 b 3 Q 7 O l t d L C Z x d W 9 0 O 0 N v b H V t b k l k Z W 5 0 a X R p Z X M m c X V v d D s 6 W y Z x d W 9 0 O 0 9 k Y m M u R G F 0 Y V N v d X J j Z V x c L z E v Z H N u P V B J Q 0 F O Z X Q v U E l D Q U 5 l d C 9 B b m 5 1 Y W x S Z X B v c n Q v d G J s N y 5 7 W W V h c i w w f S Z x d W 9 0 O y w m c X V v d D t P Z G J j L k R h d G F T b 3 V y Y 2 V c X C 8 x L 2 R z b j 1 Q S U N B T m V 0 L 1 B J Q 0 F O Z X Q v Q W 5 u d W F s U m V w b 3 J 0 L 3 R i b D c u e 0 d S Q V B I Q V h J U 1 N Q Q U 4 s M X 0 m c X V v d D s s J n F 1 b 3 Q 7 T 2 R i Y y 5 E Y X R h U 2 9 1 c m N l X F w v M S 9 k c 2 4 9 U E l D Q U 5 l d C 9 Q S U N B T m V 0 L 0 F u b n V h b F J l c G 9 y d C 9 0 Y m w 3 L n t N b 2 5 0 a C w y f S Z x d W 9 0 O y w m c X V v d D t P Z G J j L k R h d G F T b 3 V y Y 2 V c X C 8 x L 2 R z b j 1 Q S U N B T m V 0 L 1 B J Q 0 F O Z X Q v Q W 5 u d W F s U m V w b 3 J 0 L 3 R i b D c u e 0 J s b 2 9 k I C 8 g b H l t c G h h d G l j L D N 9 J n F 1 b 3 Q 7 L C Z x d W 9 0 O 0 9 k Y m M u R G F 0 Y V N v d X J j Z V x c L z E v Z H N u P V B J Q 0 F O Z X Q v U E l D Q U 5 l d C 9 B b m 5 1 Y W x S Z X B v c n Q v d G J s N y 5 7 Q m x v b 2 Q g L y B s e W 1 w a G F 0 a W M g K C U p L D R 9 J n F 1 b 3 Q 7 L C Z x d W 9 0 O 0 9 k Y m M u R G F 0 Y V N v d X J j Z V x c L z E v Z H N u P V B J Q 0 F O Z X Q v U E l D Q U 5 l d C 9 B b m 5 1 Y W x S Z X B v c n Q v d G J s N y 5 7 Q m 9 k e S B 3 Y W x s I G F u Z C B j Y X Z p d G l l c y w 1 f S Z x d W 9 0 O y w m c X V v d D t P Z G J j L k R h d G F T b 3 V y Y 2 V c X C 8 x L 2 R z b j 1 Q S U N B T m V 0 L 1 B J Q 0 F O Z X Q v Q W 5 u d W F s U m V w b 3 J 0 L 3 R i b D c u e 0 J v Z H k g d 2 F s b C B h b m Q g Y 2 F 2 a X R p Z X M g K C U p L D Z 9 J n F 1 b 3 Q 7 L C Z x d W 9 0 O 0 9 k Y m M u R G F 0 Y V N v d X J j Z V x c L z E v Z H N u P V B J Q 0 F O Z X Q v U E l D Q U 5 l d C 9 B b m 5 1 Y W x S Z X B v c n Q v d G J s N y 5 7 Q 2 F y Z G l v d m F z Y 3 V s Y X I s N 3 0 m c X V v d D s s J n F 1 b 3 Q 7 T 2 R i Y y 5 E Y X R h U 2 9 1 c m N l X F w v M S 9 k c 2 4 9 U E l D Q U 5 l d C 9 Q S U N B T m V 0 L 0 F u b n V h b F J l c G 9 y d C 9 0 Y m w 3 L n t D Y X J k a W 9 2 Y X N j d W x h c i A o J S k s O H 0 m c X V v d D s s J n F 1 b 3 Q 7 T 2 R i Y y 5 E Y X R h U 2 9 1 c m N l X F w v M S 9 k c 2 4 9 U E l D Q U 5 l d C 9 Q S U N B T m V 0 L 0 F u b n V h b F J l c G 9 y d C 9 0 Y m w 3 L n t F b m R v Y 3 J p b m U g L y B t Z X R h Y m 9 s a W M s O X 0 m c X V v d D s s J n F 1 b 3 Q 7 T 2 R i Y y 5 E Y X R h U 2 9 1 c m N l X F w v M S 9 k c 2 4 9 U E l D Q U 5 l d C 9 Q S U N B T m V 0 L 0 F u b n V h b F J l c G 9 y d C 9 0 Y m w 3 L n t F b m R v Y 3 J p b m U g L y B t Z X R h Y m 9 s a W M g K C U p L D E w f S Z x d W 9 0 O y w m c X V v d D t P Z G J j L k R h d G F T b 3 V y Y 2 V c X C 8 x L 2 R z b j 1 Q S U N B T m V 0 L 1 B J Q 0 F O Z X Q v Q W 5 u d W F s U m V w b 3 J 0 L 3 R i b D c u e 0 d h c 3 R y b 2 l u d G V z d G l u Y W w s M T F 9 J n F 1 b 3 Q 7 L C Z x d W 9 0 O 0 9 k Y m M u R G F 0 Y V N v d X J j Z V x c L z E v Z H N u P V B J Q 0 F O Z X Q v U E l D Q U 5 l d C 9 B b m 5 1 Y W x S Z X B v c n Q v d G J s N y 5 7 R 2 F z d H J v a W 5 0 Z X N 0 a W 5 h b C A o J S k s M T J 9 J n F 1 b 3 Q 7 L C Z x d W 9 0 O 0 9 k Y m M u R G F 0 Y V N v d X J j Z V x c L z E v Z H N u P V B J Q 0 F O Z X Q v U E l D Q U 5 l d C 9 B b m 5 1 Y W x S Z X B v c n Q v d G J s N y 5 7 S W 5 m Z W N 0 a W 9 u L D E z f S Z x d W 9 0 O y w m c X V v d D t P Z G J j L k R h d G F T b 3 V y Y 2 V c X C 8 x L 2 R z b j 1 Q S U N B T m V 0 L 1 B J Q 0 F O Z X Q v Q W 5 u d W F s U m V w b 3 J 0 L 3 R i b D c u e 0 l u Z m V j d G l v b i A o J S k s M T R 9 J n F 1 b 3 Q 7 L C Z x d W 9 0 O 0 9 k Y m M u R G F 0 Y V N v d X J j Z V x c L z E v Z H N u P V B J Q 0 F O Z X Q v U E l D Q U 5 l d C 9 B b m 5 1 Y W x S Z X B v c n Q v d G J s N y 5 7 T X V s d G l z e X N 0 Z W 0 s M T V 9 J n F 1 b 3 Q 7 L C Z x d W 9 0 O 0 9 k Y m M u R G F 0 Y V N v d X J j Z V x c L z E v Z H N u P V B J Q 0 F O Z X Q v U E l D Q U 5 l d C 9 B b m 5 1 Y W x S Z X B v c n Q v d G J s N y 5 7 T X V s d G l z e X N 0 Z W 0 g K C U p L D E 2 f S Z x d W 9 0 O y w m c X V v d D t P Z G J j L k R h d G F T b 3 V y Y 2 V c X C 8 x L 2 R z b j 1 Q S U N B T m V 0 L 1 B J Q 0 F O Z X Q v Q W 5 u d W F s U m V w b 3 J 0 L 3 R i b D c u e 0 1 1 c 2 N 1 b G 9 z a 2 V s Z X R h b C w x N 3 0 m c X V v d D s s J n F 1 b 3 Q 7 T 2 R i Y y 5 E Y X R h U 2 9 1 c m N l X F w v M S 9 k c 2 4 9 U E l D Q U 5 l d C 9 Q S U N B T m V 0 L 0 F u b n V h b F J l c G 9 y d C 9 0 Y m w 3 L n t N d X N j d W x v c 2 t l b G V 0 Y W w g K C U p L D E 4 f S Z x d W 9 0 O y w m c X V v d D t P Z G J j L k R h d G F T b 3 V y Y 2 V c X C 8 x L 2 R z b j 1 Q S U N B T m V 0 L 1 B J Q 0 F O Z X Q v Q W 5 u d W F s U m V w b 3 J 0 L 3 R i b D c u e 0 5 l d X J v b G 9 n a W N h b C w x O X 0 m c X V v d D s s J n F 1 b 3 Q 7 T 2 R i Y y 5 E Y X R h U 2 9 1 c m N l X F w v M S 9 k c 2 4 9 U E l D Q U 5 l d C 9 Q S U N B T m V 0 L 0 F u b n V h b F J l c G 9 y d C 9 0 Y m w 3 L n t O Z X V y b 2 x v Z 2 l j Y W w g K C U p L D I w f S Z x d W 9 0 O y w m c X V v d D t P Z G J j L k R h d G F T b 3 V y Y 2 V c X C 8 x L 2 R z b j 1 Q S U N B T m V 0 L 1 B J Q 0 F O Z X Q v Q W 5 u d W F s U m V w b 3 J 0 L 3 R i b D c u e 0 9 u Y 2 9 s b 2 d 5 L D I x f S Z x d W 9 0 O y w m c X V v d D t P Z G J j L k R h d G F T b 3 V y Y 2 V c X C 8 x L 2 R z b j 1 Q S U N B T m V 0 L 1 B J Q 0 F O Z X Q v Q W 5 u d W F s U m V w b 3 J 0 L 3 R i b D c u e 0 9 u Y 2 9 s b 2 d 5 I C g l K S w y M n 0 m c X V v d D s s J n F 1 b 3 Q 7 T 2 R i Y y 5 E Y X R h U 2 9 1 c m N l X F w v M S 9 k c 2 4 9 U E l D Q U 5 l d C 9 Q S U N B T m V 0 L 0 F u b n V h b F J l c G 9 y d C 9 0 Y m w 3 L n t S Z X N w a X J h d G 9 y e S w y M 3 0 m c X V v d D s s J n F 1 b 3 Q 7 T 2 R i Y y 5 E Y X R h U 2 9 1 c m N l X F w v M S 9 k c 2 4 9 U E l D Q U 5 l d C 9 Q S U N B T m V 0 L 0 F u b n V h b F J l c G 9 y d C 9 0 Y m w 3 L n t S Z X N w a X J h d G 9 y e S A o J S k s M j R 9 J n F 1 b 3 Q 7 L C Z x d W 9 0 O 0 9 k Y m M u R G F 0 Y V N v d X J j Z V x c L z E v Z H N u P V B J Q 0 F O Z X Q v U E l D Q U 5 l d C 9 B b m 5 1 Y W x S Z X B v c n Q v d G J s N y 5 7 V H J h d W 1 h L D I 1 f S Z x d W 9 0 O y w m c X V v d D t P Z G J j L k R h d G F T b 3 V y Y 2 V c X C 8 x L 2 R z b j 1 Q S U N B T m V 0 L 1 B J Q 0 F O Z X Q v Q W 5 u d W F s U m V w b 3 J 0 L 3 R i b D c u e 1 R y Y X V t Y S A o J S k s M j Z 9 J n F 1 b 3 Q 7 L C Z x d W 9 0 O 0 9 k Y m M u R G F 0 Y V N v d X J j Z V x c L z E v Z H N u P V B J Q 0 F O Z X Q v U E l D Q U 5 l d C 9 B b m 5 1 Y W x S Z X B v c n Q v d G J s N y 5 7 T 3 R o Z X I s M j d 9 J n F 1 b 3 Q 7 L C Z x d W 9 0 O 0 9 k Y m M u R G F 0 Y V N v d X J j Z V x c L z E v Z H N u P V B J Q 0 F O Z X Q v U E l D Q U 5 l d C 9 B b m 5 1 Y W x S Z X B v c n Q v d G J s N y 5 7 T 3 R o Z X I g K C U p L D I 4 f S Z x d W 9 0 O y w m c X V v d D t P Z G J j L k R h d G F T b 3 V y Y 2 V c X C 8 x L 2 R z b j 1 Q S U N B T m V 0 L 1 B J Q 0 F O Z X Q v Q W 5 u d W F s U m V w b 3 J 0 L 3 R i b D c u e 1 V u a 2 5 v d 2 4 s M j l 9 J n F 1 b 3 Q 7 L C Z x d W 9 0 O 0 9 k Y m M u R G F 0 Y V N v d X J j Z V x c L z E v Z H N u P V B J Q 0 F O Z X Q v U E l D Q U 5 l d C 9 B b m 5 1 Y W x S Z X B v c n Q v d G J s N y 5 7 V W 5 r b m 9 3 b i A o J S k s M z B 9 J n F 1 b 3 Q 7 L C Z x d W 9 0 O 0 9 k Y m M u R G F 0 Y V N v d X J j Z V x c L z E v Z H N u P V B J Q 0 F O Z X Q v U E l D Q U 5 l d C 9 B b m 5 1 Y W x S Z X B v c n Q v d G J s N y 5 7 V G 9 0 Y W w s M z F 9 J n F 1 b 3 Q 7 L C Z x d W 9 0 O 0 9 k Y m M u R G F 0 Y V N v d X J j Z V x c L z E v Z H N u P V B J Q 0 F O Z X Q v U E l D Q U 5 l d C 9 B b m 5 1 Y W x S Z X B v c n Q v d G J s N y 5 7 V G 9 0 Y W w g K C U p L D M y f S Z x d W 9 0 O 1 0 s J n F 1 b 3 Q 7 U m V s Y X R p b 2 5 z a G l w S W 5 m b y Z x d W 9 0 O z p b X X 0 i I C 8 + P C 9 T d G F i b G V F b n R y a W V z P j w v S X R l b T 4 8 S X R l b T 4 8 S X R l b U x v Y 2 F 0 a W 9 u P j x J d G V t V H l w Z T 5 G b 3 J t d W x h P C 9 J d G V t V H l w Z T 4 8 S X R l b V B h d G g + U 2 V j d G l v b j E v d G J s N y 9 T b 3 V y Y 2 U 8 L 0 l 0 Z W 1 Q Y X R o P j w v S X R l b U x v Y 2 F 0 a W 9 u P j x T d G F i b G V F b n R y a W V z I C 8 + P C 9 J d G V t P j x J d G V t P j x J d G V t T G 9 j Y X R p b 2 4 + P E l 0 Z W 1 U e X B l P k Z v c m 1 1 b G E 8 L 0 l 0 Z W 1 U e X B l P j x J d G V t U G F 0 a D 5 T Z W N 0 a W 9 u M S 9 0 Y m w 3 L 1 B J Q 0 F O Z X R B b m 9 u X 0 R h d G F i Y X N l P C 9 J d G V t U G F 0 a D 4 8 L 0 l 0 Z W 1 M b 2 N h d G l v b j 4 8 U 3 R h Y m x l R W 5 0 c m l l c y A v P j w v S X R l b T 4 8 S X R l b T 4 8 S X R l b U x v Y 2 F 0 a W 9 u P j x J d G V t V H l w Z T 5 G b 3 J t d W x h P C 9 J d G V t V H l w Z T 4 8 S X R l b V B h d G g + U 2 V j d G l v b j E v d G J s N y 9 k Y m 9 f U 2 N o Z W 1 h P C 9 J d G V t U G F 0 a D 4 8 L 0 l 0 Z W 1 M b 2 N h d G l v b j 4 8 U 3 R h Y m x l R W 5 0 c m l l c y A v P j w v S X R l b T 4 8 S X R l b T 4 8 S X R l b U x v Y 2 F 0 a W 9 u P j x J d G V t V H l w Z T 5 G b 3 J t d W x h P C 9 J d G V t V H l w Z T 4 8 S X R l b V B h d G g + U 2 V j d G l v b j E v d G J s N y 9 0 Y m w 3 X 1 R h Y m x l P C 9 J d G V t U G F 0 a D 4 8 L 0 l 0 Z W 1 M b 2 N h d G l v b j 4 8 U 3 R h Y m x l R W 5 0 c m l l c y A v P j w v S X R l b T 4 8 S X R l b T 4 8 S X R l b U x v Y 2 F 0 a W 9 u P j x J d G V t V H l w Z T 5 G b 3 J t d W x h P C 9 J d G V t V H l w Z T 4 8 S X R l b V B h d G g + U 2 V j d G l v b j E v d G J s N y 9 T b 3 J 0 Z W Q l M j B S b 3 d z P C 9 J d G V t U G F 0 a D 4 8 L 0 l 0 Z W 1 M b 2 N h d G l v b j 4 8 U 3 R h Y m x l R W 5 0 c m l l c y A v P j w v S X R l b T 4 8 S X R l b T 4 8 S X R l b U x v Y 2 F 0 a W 9 u P j x J d G V t V H l w Z T 5 G b 3 J t d W x h P C 9 J d G V t V H l w Z T 4 8 S X R l b V B h d G g + U 2 V j d G l v b j E v d G J s N y 9 S Z W 1 v d m V k J T I w Q 2 9 s d W 1 u c z w v S X R l b V B h d G g + P C 9 J d G V t T G 9 j Y X R p b 2 4 + P F N 0 Y W J s Z U V u d H J p Z X M g L z 4 8 L 0 l 0 Z W 0 + P E l 0 Z W 0 + P E l 0 Z W 1 M b 2 N h d G l v b j 4 8 S X R l b V R 5 c G U + R m 9 y b X V s Y T w v S X R l b V R 5 c G U + P E l 0 Z W 1 Q Y X R o P l N l Y 3 R p b 2 4 x L 3 R i b D 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g 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F c n J v c k N v d W 5 0 I i B W Y W x 1 Z T 0 i b D A i I C 8 + P E V u d H J 5 I F R 5 c G U 9 I l F 1 Z X J 5 S U Q i I F Z h b H V l P S J z Z T l j Y W Y 1 N z c t M T M x Z S 0 0 N T Q w L T g y N z k t M z J k O G Y x Z j c 1 Y m J m I i A v P j x F b n R y e S B U e X B l P S J G a W x s R X J y b 3 J D b 2 R l I i B W Y W x 1 Z T 0 i c 1 V u a 2 5 v d 2 4 i I C 8 + P E V u d H J 5 I F R 5 c G U 9 I k Z p b G x M Y X N 0 V X B k Y X R l Z C I g V m F s d W U 9 I m Q y M D I w L T E y L T E 2 V D E 0 O j M 0 O j I 5 L j M 5 M j A 0 M j V a I i A v P j x F b n R y e S B U e X B l P S J G a W x s Q 2 9 1 b n Q i I F Z h b H V l P S J s N D A i I C 8 + P E V u d H J 5 I F R 5 c G U 9 I k Z p b G x D b 2 x 1 b W 5 U e X B l c y I g V m F s d W U 9 I n N C Z 0 l H Q W d Z Q 0 J n S U d B Z 1 l D Q m c 9 P S I g L z 4 8 R W 5 0 c n k g V H l w Z T 0 i R m l s b E N v b H V t b k 5 h b W V z I i B W Y W x 1 Z T 0 i c 1 s m c X V v d D t Z Z W F y J n F 1 b 3 Q 7 L C Z x d W 9 0 O 0 d S Q V B I Q V h J U 1 N Q Q U 4 m c X V v d D s s J n F 1 b 3 Q 7 T W 9 u d G g 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B Z G R l Z F R v R G F 0 Y U 1 v Z G V s I i B W Y W x 1 Z T 0 i b D A 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P Z G J j L k R h d G F T b 3 V y Y 2 V c X C 8 x L 2 R z b j 1 Q S U N B T m V 0 L 1 B J Q 0 F O Z X Q v Q W 5 u d W F s U m V w b 3 J 0 L 3 R i b D g u e 1 l l Y X I s M H 0 m c X V v d D s s J n F 1 b 3 Q 7 T 2 R i Y y 5 E Y X R h U 2 9 1 c m N l X F w v M S 9 k c 2 4 9 U E l D Q U 5 l d C 9 Q S U N B T m V 0 L 0 F u b n V h b F J l c G 9 y d C 9 0 Y m w 4 L n t H U k F Q S E F Y S V N T U E F O L D F 9 J n F 1 b 3 Q 7 L C Z x d W 9 0 O 0 9 k Y m M u R G F 0 Y V N v d X J j Z V x c L z E v Z H N u P V B J Q 0 F O Z X Q v U E l D Q U 5 l d C 9 B b m 5 1 Y W x S Z X B v c n Q v d G J s O C 5 7 T W 9 u d G g s M n 0 m c X V v d D s s J n F 1 b 3 Q 7 T 2 R i Y y 5 E Y X R h U 2 9 1 c m N l X F w v M S 9 k c 2 4 9 U E l D Q U 5 l d C 9 Q S U N B T m V 0 L 0 F u b n V h b F J l c G 9 y d C 9 0 Y m w 4 L n t c d T A w M 2 M x L D N 9 J n F 1 b 3 Q 7 L C Z x d W 9 0 O 0 9 k Y m M u R G F 0 Y V N v d X J j Z V x c L z E v Z H N u P V B J Q 0 F O Z X Q v U E l D Q U 5 l d C 9 B b m 5 1 Y W x S Z X B v c n Q v d G J s O C 5 7 X H U w M D N j M S A o J S k s N H 0 m c X V v d D s s J n F 1 b 3 Q 7 T 2 R i Y y 5 E Y X R h U 2 9 1 c m N l X F w v M S 9 k c 2 4 9 U E l D Q U 5 l d C 9 Q S U N B T m V 0 L 0 F u b n V h b F J l c G 9 y d C 9 0 Y m w 4 L n s x L T Q s N X 0 m c X V v d D s s J n F 1 b 3 Q 7 T 2 R i Y y 5 E Y X R h U 2 9 1 c m N l X F w v M S 9 k c 2 4 9 U E l D Q U 5 l d C 9 Q S U N B T m V 0 L 0 F u b n V h b F J l c G 9 y d C 9 0 Y m w 4 L n s x L T Q g K C U p L D Z 9 J n F 1 b 3 Q 7 L C Z x d W 9 0 O 0 9 k Y m M u R G F 0 Y V N v d X J j Z V x c L z E v Z H N u P V B J Q 0 F O Z X Q v U E l D Q U 5 l d C 9 B b m 5 1 Y W x S Z X B v c n Q v d G J s O C 5 7 N S 0 x M C w 3 f S Z x d W 9 0 O y w m c X V v d D t P Z G J j L k R h d G F T b 3 V y Y 2 V c X C 8 x L 2 R z b j 1 Q S U N B T m V 0 L 1 B J Q 0 F O Z X Q v Q W 5 u d W F s U m V w b 3 J 0 L 3 R i b D g u e z U t M T A g K C U p L D h 9 J n F 1 b 3 Q 7 L C Z x d W 9 0 O 0 9 k Y m M u R G F 0 Y V N v d X J j Z V x c L z E v Z H N u P V B J Q 0 F O Z X Q v U E l D Q U 5 l d C 9 B b m 5 1 Y W x S Z X B v c n Q v d G J s O C 5 7 M T E t M T U s O X 0 m c X V v d D s s J n F 1 b 3 Q 7 T 2 R i Y y 5 E Y X R h U 2 9 1 c m N l X F w v M S 9 k c 2 4 9 U E l D Q U 5 l d C 9 Q S U N B T m V 0 L 0 F u b n V h b F J l c G 9 y d C 9 0 Y m w 4 L n s x M S 0 x N S A o J S k s M T B 9 J n F 1 b 3 Q 7 L C Z x d W 9 0 O 0 9 k Y m M u R G F 0 Y V N v d X J j Z V x c L z E v Z H N u P V B J Q 0 F O Z X Q v U E l D Q U 5 l d C 9 B b m 5 1 Y W x S Z X B v c n Q v d G J s O C 5 7 V G 9 0 Y W w s M T F 9 J n F 1 b 3 Q 7 L C Z x d W 9 0 O 0 9 k Y m M u R G F 0 Y V N v d X J j Z V x c L z E v Z H N u P V B J Q 0 F O Z X Q v U E l D Q U 5 l d C 9 B b m 5 1 Y W x S Z X B v c n Q v d G J s O C 5 7 V G 9 0 Y W w g K C U p L D E y f S Z x d W 9 0 O 1 0 s J n F 1 b 3 Q 7 Q 2 9 s d W 1 u Q 2 9 1 b n Q m c X V v d D s 6 M T M s J n F 1 b 3 Q 7 S 2 V 5 Q 2 9 s d W 1 u T m F t Z X M m c X V v d D s 6 W 1 0 s J n F 1 b 3 Q 7 Q 2 9 s d W 1 u S W R l b n R p d G l l c y Z x d W 9 0 O z p b J n F 1 b 3 Q 7 T 2 R i Y y 5 E Y X R h U 2 9 1 c m N l X F w v M S 9 k c 2 4 9 U E l D Q U 5 l d C 9 Q S U N B T m V 0 L 0 F u b n V h b F J l c G 9 y d C 9 0 Y m w 4 L n t Z Z W F y L D B 9 J n F 1 b 3 Q 7 L C Z x d W 9 0 O 0 9 k Y m M u R G F 0 Y V N v d X J j Z V x c L z E v Z H N u P V B J Q 0 F O Z X Q v U E l D Q U 5 l d C 9 B b m 5 1 Y W x S Z X B v c n Q v d G J s O C 5 7 R 1 J B U E h B W E l T U 1 B B T i w x f S Z x d W 9 0 O y w m c X V v d D t P Z G J j L k R h d G F T b 3 V y Y 2 V c X C 8 x L 2 R z b j 1 Q S U N B T m V 0 L 1 B J Q 0 F O Z X Q v Q W 5 u d W F s U m V w b 3 J 0 L 3 R i b D g u e 0 1 v b n R o L D J 9 J n F 1 b 3 Q 7 L C Z x d W 9 0 O 0 9 k Y m M u R G F 0 Y V N v d X J j Z V x c L z E v Z H N u P V B J Q 0 F O Z X Q v U E l D Q U 5 l d C 9 B b m 5 1 Y W x S Z X B v c n Q v d G J s O C 5 7 X H U w M D N j M S w z f S Z x d W 9 0 O y w m c X V v d D t P Z G J j L k R h d G F T b 3 V y Y 2 V c X C 8 x L 2 R z b j 1 Q S U N B T m V 0 L 1 B J Q 0 F O Z X Q v Q W 5 u d W F s U m V w b 3 J 0 L 3 R i b D g u e 1 x 1 M D A z Y z E g K C U p L D R 9 J n F 1 b 3 Q 7 L C Z x d W 9 0 O 0 9 k Y m M u R G F 0 Y V N v d X J j Z V x c L z E v Z H N u P V B J Q 0 F O Z X Q v U E l D Q U 5 l d C 9 B b m 5 1 Y W x S Z X B v c n Q v d G J s O C 5 7 M S 0 0 L D V 9 J n F 1 b 3 Q 7 L C Z x d W 9 0 O 0 9 k Y m M u R G F 0 Y V N v d X J j Z V x c L z E v Z H N u P V B J Q 0 F O Z X Q v U E l D Q U 5 l d C 9 B b m 5 1 Y W x S Z X B v c n Q v d G J s O C 5 7 M S 0 0 I C g l K S w 2 f S Z x d W 9 0 O y w m c X V v d D t P Z G J j L k R h d G F T b 3 V y Y 2 V c X C 8 x L 2 R z b j 1 Q S U N B T m V 0 L 1 B J Q 0 F O Z X Q v Q W 5 u d W F s U m V w b 3 J 0 L 3 R i b D g u e z U t M T A s N 3 0 m c X V v d D s s J n F 1 b 3 Q 7 T 2 R i Y y 5 E Y X R h U 2 9 1 c m N l X F w v M S 9 k c 2 4 9 U E l D Q U 5 l d C 9 Q S U N B T m V 0 L 0 F u b n V h b F J l c G 9 y d C 9 0 Y m w 4 L n s 1 L T E w I C g l K S w 4 f S Z x d W 9 0 O y w m c X V v d D t P Z G J j L k R h d G F T b 3 V y Y 2 V c X C 8 x L 2 R z b j 1 Q S U N B T m V 0 L 1 B J Q 0 F O Z X Q v Q W 5 u d W F s U m V w b 3 J 0 L 3 R i b D g u e z E x L T E 1 L D l 9 J n F 1 b 3 Q 7 L C Z x d W 9 0 O 0 9 k Y m M u R G F 0 Y V N v d X J j Z V x c L z E v Z H N u P V B J Q 0 F O Z X Q v U E l D Q U 5 l d C 9 B b m 5 1 Y W x S Z X B v c n Q v d G J s O C 5 7 M T E t M T U g K C U p L D E w f S Z x d W 9 0 O y w m c X V v d D t P Z G J j L k R h d G F T b 3 V y Y 2 V c X C 8 x L 2 R z b j 1 Q S U N B T m V 0 L 1 B J Q 0 F O Z X Q v Q W 5 u d W F s U m V w b 3 J 0 L 3 R i b D g u e 1 R v d G F s L D E x f S Z x d W 9 0 O y w m c X V v d D t P Z G J j L k R h d G F T b 3 V y Y 2 V c X C 8 x L 2 R z b j 1 Q S U N B T m V 0 L 1 B J Q 0 F O Z X Q v Q W 5 u d W F s U m V w b 3 J 0 L 3 R i b D g u e 1 R v d G F s I C g l K S w x M n 0 m c X V v d D t d L C Z x d W 9 0 O 1 J l b G F 0 a W 9 u c 2 h p c E l u Z m 8 m c X V v d D s 6 W 1 1 9 I i A v P j w v U 3 R h Y m x l R W 5 0 c m l l c z 4 8 L 0 l 0 Z W 0 + P E l 0 Z W 0 + P E l 0 Z W 1 M b 2 N h d G l v b j 4 8 S X R l b V R 5 c G U + R m 9 y b X V s Y T w v S X R l b V R 5 c G U + P E l 0 Z W 1 Q Y X R o P l N l Y 3 R p b 2 4 x L 3 R i b D g v U 2 9 1 c m N l P C 9 J d G V t U G F 0 a D 4 8 L 0 l 0 Z W 1 M b 2 N h d G l v b j 4 8 U 3 R h Y m x l R W 5 0 c m l l c y A v P j w v S X R l b T 4 8 S X R l b T 4 8 S X R l b U x v Y 2 F 0 a W 9 u P j x J d G V t V H l w Z T 5 G b 3 J t d W x h P C 9 J d G V t V H l w Z T 4 8 S X R l b V B h d G g + U 2 V j d G l v b j E v d G J s O C 9 Q S U N B T m V 0 Q W 5 v b l 9 E Y X R h Y m F z Z T w v S X R l b V B h d G g + P C 9 J d G V t T G 9 j Y X R p b 2 4 + P F N 0 Y W J s Z U V u d H J p Z X M g L z 4 8 L 0 l 0 Z W 0 + P E l 0 Z W 0 + P E l 0 Z W 1 M b 2 N h d G l v b j 4 8 S X R l b V R 5 c G U + R m 9 y b X V s Y T w v S X R l b V R 5 c G U + P E l 0 Z W 1 Q Y X R o P l N l Y 3 R p b 2 4 x L 3 R i b D g v Z G J v X 1 N j a G V t Y T w v S X R l b V B h d G g + P C 9 J d G V t T G 9 j Y X R p b 2 4 + P F N 0 Y W J s Z U V u d H J p Z X M g L z 4 8 L 0 l 0 Z W 0 + P E l 0 Z W 0 + P E l 0 Z W 1 M b 2 N h d G l v b j 4 8 S X R l b V R 5 c G U + R m 9 y b X V s Y T w v S X R l b V R 5 c G U + P E l 0 Z W 1 Q Y X R o P l N l Y 3 R p b 2 4 x L 3 R i b D g v d G J s O F 9 U Y W J s Z T w v S X R l b V B h d G g + P C 9 J d G V t T G 9 j Y X R p b 2 4 + P F N 0 Y W J s Z U V u d H J p Z X M g L z 4 8 L 0 l 0 Z W 0 + P E l 0 Z W 0 + P E l 0 Z W 1 M b 2 N h d G l v b j 4 8 S X R l b V R 5 c G U + R m 9 y b X V s Y T w v S X R l b V R 5 c G U + P E l 0 Z W 1 Q Y X R o P l N l Y 3 R p b 2 4 x L 3 R i b D g v U 2 9 y d G V k J T I w U m 9 3 c z w v S X R l b V B h d G g + P C 9 J d G V t T G 9 j Y X R p b 2 4 + P F N 0 Y W J s Z U V u d H J p Z X M g L z 4 8 L 0 l 0 Z W 0 + P E l 0 Z W 0 + P E l 0 Z W 1 M b 2 N h d G l v b j 4 8 S X R l b V R 5 c G U + R m 9 y b X V s Y T w v S X R l b V R 5 c G U + P E l 0 Z W 1 Q Y X R o P l N l Y 3 R p b 2 4 x L 3 R i b D g v U m V t b 3 Z l Z C U y M E N v b H V t b n M 8 L 0 l 0 Z W 1 Q Y X R o P j w v S X R l b U x v Y 2 F 0 a W 9 u P j x T d G F i b G V F b n R y a W V z I C 8 + P C 9 J d G V t P j x J d G V t P j x J d G V t T G 9 j Y X R p b 2 4 + P E l 0 Z W 1 U e X B l P k Z v c m 1 1 b G E 8 L 0 l 0 Z W 1 U e X B l P j x J d G V t U G F 0 a D 5 T Z W N 0 a W 9 u M S 9 0 Y m w 5 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5 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T G F z d F V w Z G F 0 Z W Q i I F Z h b H V l P S J k M j A y M C 0 x M i 0 w N 1 Q x N z o y M z o x M S 4 0 N D I 1 M z A 2 W i I g L z 4 8 R W 5 0 c n k g V H l w Z T 0 i U X V l c n l J R C I g V m F s d W U 9 I n M 2 Z D g 3 N D c 0 M y 0 2 O D c w L T Q w O D U t O T c x O S 0 x O T h j M z I 0 O T J m O W U i I C 8 + P E V u d H J 5 I F R 5 c G U 9 I k Z p b G x D b 2 x 1 b W 5 U e X B l c y I g V m F s d W U 9 I n N C Z 1 l D Q m d J R 0 F n W U N C Z 0 l H Q W d Z Q 0 J n S U d B Z 1 l D Q m d J R 0 F n W U N C Z z 0 9 I i A v P j x F b n R y e S B U e X B l P S J G a W x s Q 2 9 s d W 1 u T m F t Z X M i I F Z h b H V l P S J z W y Z x d W 9 0 O 1 l l Y X I m c X V v d D s s J n F 1 b 3 Q 7 T 3 J n Y W 5 p c 2 F 0 a W 9 u J n F 1 b 3 Q 7 L C Z x d W 9 0 O 0 p h b n V h c n k m c X V v d D s s J n F 1 b 3 Q 7 S m F u d W F y e S A o J S k m c X V v d D s s J n F 1 b 3 Q 7 R m V i c n V h c n k m c X V v d D s s J n F 1 b 3 Q 7 R m V i c n V h c n k g K C U p J n F 1 b 3 Q 7 L C Z x d W 9 0 O 0 1 h c m N o J n F 1 b 3 Q 7 L C Z x d W 9 0 O 0 1 h c m N o I C g l K S Z x d W 9 0 O y w m c X V v d D t B c H J p b C Z x d W 9 0 O y w m c X V v d D t B c H J p b C A o J S k m c X V v d D s s J n F 1 b 3 Q 7 T W F 5 J n F 1 b 3 Q 7 L C Z x d W 9 0 O 0 1 h e S A o J S k m c X V v d D s s J n F 1 b 3 Q 7 S n V u Z S Z x d W 9 0 O y w m c X V v d D t K d W 5 l I C g l K S Z x d W 9 0 O y w m c X V v d D t K d W x 5 J n F 1 b 3 Q 7 L C Z x d W 9 0 O 0 p 1 b H k g K C U p J n F 1 b 3 Q 7 L C Z x d W 9 0 O 0 F 1 Z 3 V z d C Z x d W 9 0 O y w m c X V v d D t B d W d 1 c 3 Q g K C U p J n F 1 b 3 Q 7 L C Z x d W 9 0 O 1 N l c H R l b W J l c i Z x d W 9 0 O y w m c X V v d D t T Z X B 0 Z W 1 i Z X I g K C U p J n F 1 b 3 Q 7 L C Z x d W 9 0 O 0 9 j d G 9 i Z X I m c X V v d D s s J n F 1 b 3 Q 7 T 2 N 0 b 2 J l c i A o J S k m c X V v d D s s J n F 1 b 3 Q 7 T m 9 2 Z W 1 i Z X I m c X V v d D s s J n F 1 b 3 Q 7 T m 9 2 Z W 1 i Z X I g K C U p J n F 1 b 3 Q 7 L C Z x d W 9 0 O 0 R l Y 2 V t Y m V y J n F 1 b 3 Q 7 L C Z x d W 9 0 O 0 R l Y 2 V t Y m V y I C g l K S Z x d W 9 0 O y w m c X V v d D t U b 3 R h b C Z x d W 9 0 O y w m c X V v d D t U b 3 R h b C A o J S k m c X V v d D t d 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I 4 L C Z x d W 9 0 O 2 t l e U N v b H V t b k 5 h b W V z J n F 1 b 3 Q 7 O l t d L C Z x d W 9 0 O 3 F 1 Z X J 5 U m V s Y X R p b 2 5 z a G l w c y Z x d W 9 0 O z p b X S w m c X V v d D t j b 2 x 1 b W 5 J Z G V u d G l 0 a W V z J n F 1 b 3 Q 7 O l s m c X V v d D t P Z G J j L k R h d G F T b 3 V y Y 2 V c X C 8 x L 2 R z b j 1 Q S U N B T m V 0 L 1 B J Q 0 F O Z X Q v Q W 5 u d W F s U m V w b 3 J 0 L 3 R i b D k u e 1 l l Y X I s M H 0 m c X V v d D s s J n F 1 b 3 Q 7 T 2 R i Y y 5 E Y X R h U 2 9 1 c m N l X F w v M S 9 k c 2 4 9 U E l D Q U 5 l d C 9 Q S U N B T m V 0 L 0 F u b n V h b F J l c G 9 y d C 9 0 Y m w 5 L n t P c m d h b m l z Y X R p b 2 4 s M X 0 m c X V v d D s s J n F 1 b 3 Q 7 T 2 R i Y y 5 E Y X R h U 2 9 1 c m N l X F w v M S 9 k c 2 4 9 U E l D Q U 5 l d C 9 Q S U N B T m V 0 L 0 F u b n V h b F J l c G 9 y d C 9 0 Y m w 5 L n t K Y W 5 1 Y X J 5 L D J 9 J n F 1 b 3 Q 7 L C Z x d W 9 0 O 0 9 k Y m M u R G F 0 Y V N v d X J j Z V x c L z E v Z H N u P V B J Q 0 F O Z X Q v U E l D Q U 5 l d C 9 B b m 5 1 Y W x S Z X B v c n Q v d G J s O S 5 7 S m F u d W F y e S A o J S k s M 3 0 m c X V v d D s s J n F 1 b 3 Q 7 T 2 R i Y y 5 E Y X R h U 2 9 1 c m N l X F w v M S 9 k c 2 4 9 U E l D Q U 5 l d C 9 Q S U N B T m V 0 L 0 F u b n V h b F J l c G 9 y d C 9 0 Y m w 5 L n t G Z W J y d W F y e S w 0 f S Z x d W 9 0 O y w m c X V v d D t P Z G J j L k R h d G F T b 3 V y Y 2 V c X C 8 x L 2 R z b j 1 Q S U N B T m V 0 L 1 B J Q 0 F O Z X Q v Q W 5 u d W F s U m V w b 3 J 0 L 3 R i b D k u e 0 Z l Y n J 1 Y X J 5 I C g l K S w 1 f S Z x d W 9 0 O y w m c X V v d D t P Z G J j L k R h d G F T b 3 V y Y 2 V c X C 8 x L 2 R z b j 1 Q S U N B T m V 0 L 1 B J Q 0 F O Z X Q v Q W 5 u d W F s U m V w b 3 J 0 L 3 R i b D k u e 0 1 h c m N o L D Z 9 J n F 1 b 3 Q 7 L C Z x d W 9 0 O 0 9 k Y m M u R G F 0 Y V N v d X J j Z V x c L z E v Z H N u P V B J Q 0 F O Z X Q v U E l D Q U 5 l d C 9 B b m 5 1 Y W x S Z X B v c n Q v d G J s O S 5 7 T W F y Y 2 g g K C U p L D d 9 J n F 1 b 3 Q 7 L C Z x d W 9 0 O 0 9 k Y m M u R G F 0 Y V N v d X J j Z V x c L z E v Z H N u P V B J Q 0 F O Z X Q v U E l D Q U 5 l d C 9 B b m 5 1 Y W x S Z X B v c n Q v d G J s O S 5 7 Q X B y a W w s O H 0 m c X V v d D s s J n F 1 b 3 Q 7 T 2 R i Y y 5 E Y X R h U 2 9 1 c m N l X F w v M S 9 k c 2 4 9 U E l D Q U 5 l d C 9 Q S U N B T m V 0 L 0 F u b n V h b F J l c G 9 y d C 9 0 Y m w 5 L n t B c H J p b C A o J S k s O X 0 m c X V v d D s s J n F 1 b 3 Q 7 T 2 R i Y y 5 E Y X R h U 2 9 1 c m N l X F w v M S 9 k c 2 4 9 U E l D Q U 5 l d C 9 Q S U N B T m V 0 L 0 F u b n V h b F J l c G 9 y d C 9 0 Y m w 5 L n t N Y X k s M T B 9 J n F 1 b 3 Q 7 L C Z x d W 9 0 O 0 9 k Y m M u R G F 0 Y V N v d X J j Z V x c L z E v Z H N u P V B J Q 0 F O Z X Q v U E l D Q U 5 l d C 9 B b m 5 1 Y W x S Z X B v c n Q v d G J s O S 5 7 T W F 5 I C g l K S w x M X 0 m c X V v d D s s J n F 1 b 3 Q 7 T 2 R i Y y 5 E Y X R h U 2 9 1 c m N l X F w v M S 9 k c 2 4 9 U E l D Q U 5 l d C 9 Q S U N B T m V 0 L 0 F u b n V h b F J l c G 9 y d C 9 0 Y m w 5 L n t K d W 5 l L D E y f S Z x d W 9 0 O y w m c X V v d D t P Z G J j L k R h d G F T b 3 V y Y 2 V c X C 8 x L 2 R z b j 1 Q S U N B T m V 0 L 1 B J Q 0 F O Z X Q v Q W 5 u d W F s U m V w b 3 J 0 L 3 R i b D k u e 0 p 1 b m U g K C U p L D E z f S Z x d W 9 0 O y w m c X V v d D t P Z G J j L k R h d G F T b 3 V y Y 2 V c X C 8 x L 2 R z b j 1 Q S U N B T m V 0 L 1 B J Q 0 F O Z X Q v Q W 5 u d W F s U m V w b 3 J 0 L 3 R i b D k u e 0 p 1 b H k s M T R 9 J n F 1 b 3 Q 7 L C Z x d W 9 0 O 0 9 k Y m M u R G F 0 Y V N v d X J j Z V x c L z E v Z H N u P V B J Q 0 F O Z X Q v U E l D Q U 5 l d C 9 B b m 5 1 Y W x S Z X B v c n Q v d G J s O S 5 7 S n V s e S A o J S k s M T V 9 J n F 1 b 3 Q 7 L C Z x d W 9 0 O 0 9 k Y m M u R G F 0 Y V N v d X J j Z V x c L z E v Z H N u P V B J Q 0 F O Z X Q v U E l D Q U 5 l d C 9 B b m 5 1 Y W x S Z X B v c n Q v d G J s O S 5 7 Q X V n d X N 0 L D E 2 f S Z x d W 9 0 O y w m c X V v d D t P Z G J j L k R h d G F T b 3 V y Y 2 V c X C 8 x L 2 R z b j 1 Q S U N B T m V 0 L 1 B J Q 0 F O Z X Q v Q W 5 u d W F s U m V w b 3 J 0 L 3 R i b D k u e 0 F 1 Z 3 V z d C A o J S k s M T d 9 J n F 1 b 3 Q 7 L C Z x d W 9 0 O 0 9 k Y m M u R G F 0 Y V N v d X J j Z V x c L z E v Z H N u P V B J Q 0 F O Z X Q v U E l D Q U 5 l d C 9 B b m 5 1 Y W x S Z X B v c n Q v d G J s O S 5 7 U 2 V w d G V t Y m V y L D E 4 f S Z x d W 9 0 O y w m c X V v d D t P Z G J j L k R h d G F T b 3 V y Y 2 V c X C 8 x L 2 R z b j 1 Q S U N B T m V 0 L 1 B J Q 0 F O Z X Q v Q W 5 u d W F s U m V w b 3 J 0 L 3 R i b D k u e 1 N l c H R l b W J l c i A o J S k s M T l 9 J n F 1 b 3 Q 7 L C Z x d W 9 0 O 0 9 k Y m M u R G F 0 Y V N v d X J j Z V x c L z E v Z H N u P V B J Q 0 F O Z X Q v U E l D Q U 5 l d C 9 B b m 5 1 Y W x S Z X B v c n Q v d G J s O S 5 7 T 2 N 0 b 2 J l c i w y M H 0 m c X V v d D s s J n F 1 b 3 Q 7 T 2 R i Y y 5 E Y X R h U 2 9 1 c m N l X F w v M S 9 k c 2 4 9 U E l D Q U 5 l d C 9 Q S U N B T m V 0 L 0 F u b n V h b F J l c G 9 y d C 9 0 Y m w 5 L n t P Y 3 R v Y m V y I C g l K S w y M X 0 m c X V v d D s s J n F 1 b 3 Q 7 T 2 R i Y y 5 E Y X R h U 2 9 1 c m N l X F w v M S 9 k c 2 4 9 U E l D Q U 5 l d C 9 Q S U N B T m V 0 L 0 F u b n V h b F J l c G 9 y d C 9 0 Y m w 5 L n t O b 3 Z l b W J l c i w y M n 0 m c X V v d D s s J n F 1 b 3 Q 7 T 2 R i Y y 5 E Y X R h U 2 9 1 c m N l X F w v M S 9 k c 2 4 9 U E l D Q U 5 l d C 9 Q S U N B T m V 0 L 0 F u b n V h b F J l c G 9 y d C 9 0 Y m w 5 L n t O b 3 Z l b W J l c i A o J S k s M j N 9 J n F 1 b 3 Q 7 L C Z x d W 9 0 O 0 9 k Y m M u R G F 0 Y V N v d X J j Z V x c L z E v Z H N u P V B J Q 0 F O Z X Q v U E l D Q U 5 l d C 9 B b m 5 1 Y W x S Z X B v c n Q v d G J s O S 5 7 R G V j Z W 1 i Z X I s M j R 9 J n F 1 b 3 Q 7 L C Z x d W 9 0 O 0 9 k Y m M u R G F 0 Y V N v d X J j Z V x c L z E v Z H N u P V B J Q 0 F O Z X Q v U E l D Q U 5 l d C 9 B b m 5 1 Y W x S Z X B v c n Q v d G J s O S 5 7 R G V j Z W 1 i Z X I g K C U p L D I 1 f S Z x d W 9 0 O y w m c X V v d D t P Z G J j L k R h d G F T b 3 V y Y 2 V c X C 8 x L 2 R z b j 1 Q S U N B T m V 0 L 1 B J Q 0 F O Z X Q v Q W 5 u d W F s U m V w b 3 J 0 L 3 R i b D k u e 1 R v d G F s L D I 2 f S Z x d W 9 0 O y w m c X V v d D t P Z G J j L k R h d G F T b 3 V y Y 2 V c X C 8 x L 2 R z b j 1 Q S U N B T m V 0 L 1 B J Q 0 F O Z X Q v Q W 5 u d W F s U m V w b 3 J 0 L 3 R i b D k u e 1 R v d G F s I C g l K S w y N 3 0 m c X V v d D t d L C Z x d W 9 0 O 0 N v b H V t b k N v d W 5 0 J n F 1 b 3 Q 7 O j I 4 L C Z x d W 9 0 O 0 t l e U N v b H V t b k 5 h b W V z J n F 1 b 3 Q 7 O l t d L C Z x d W 9 0 O 0 N v b H V t b k l k Z W 5 0 a X R p Z X M m c X V v d D s 6 W y Z x d W 9 0 O 0 9 k Y m M u R G F 0 Y V N v d X J j Z V x c L z E v Z H N u P V B J Q 0 F O Z X Q v U E l D Q U 5 l d C 9 B b m 5 1 Y W x S Z X B v c n Q v d G J s O S 5 7 W W V h c i w w f S Z x d W 9 0 O y w m c X V v d D t P Z G J j L k R h d G F T b 3 V y Y 2 V c X C 8 x L 2 R z b j 1 Q S U N B T m V 0 L 1 B J Q 0 F O Z X Q v Q W 5 u d W F s U m V w b 3 J 0 L 3 R i b D k u e 0 9 y Z 2 F u a X N h d G l v b i w x f S Z x d W 9 0 O y w m c X V v d D t P Z G J j L k R h d G F T b 3 V y Y 2 V c X C 8 x L 2 R z b j 1 Q S U N B T m V 0 L 1 B J Q 0 F O Z X Q v Q W 5 u d W F s U m V w b 3 J 0 L 3 R i b D k u e 0 p h b n V h c n k s M n 0 m c X V v d D s s J n F 1 b 3 Q 7 T 2 R i Y y 5 E Y X R h U 2 9 1 c m N l X F w v M S 9 k c 2 4 9 U E l D Q U 5 l d C 9 Q S U N B T m V 0 L 0 F u b n V h b F J l c G 9 y d C 9 0 Y m w 5 L n t K Y W 5 1 Y X J 5 I C g l K S w z f S Z x d W 9 0 O y w m c X V v d D t P Z G J j L k R h d G F T b 3 V y Y 2 V c X C 8 x L 2 R z b j 1 Q S U N B T m V 0 L 1 B J Q 0 F O Z X Q v Q W 5 u d W F s U m V w b 3 J 0 L 3 R i b D k u e 0 Z l Y n J 1 Y X J 5 L D R 9 J n F 1 b 3 Q 7 L C Z x d W 9 0 O 0 9 k Y m M u R G F 0 Y V N v d X J j Z V x c L z E v Z H N u P V B J Q 0 F O Z X Q v U E l D Q U 5 l d C 9 B b m 5 1 Y W x S Z X B v c n Q v d G J s O S 5 7 R m V i c n V h c n k g K C U p L D V 9 J n F 1 b 3 Q 7 L C Z x d W 9 0 O 0 9 k Y m M u R G F 0 Y V N v d X J j Z V x c L z E v Z H N u P V B J Q 0 F O Z X Q v U E l D Q U 5 l d C 9 B b m 5 1 Y W x S Z X B v c n Q v d G J s O S 5 7 T W F y Y 2 g s N n 0 m c X V v d D s s J n F 1 b 3 Q 7 T 2 R i Y y 5 E Y X R h U 2 9 1 c m N l X F w v M S 9 k c 2 4 9 U E l D Q U 5 l d C 9 Q S U N B T m V 0 L 0 F u b n V h b F J l c G 9 y d C 9 0 Y m w 5 L n t N Y X J j a C A o J S k s N 3 0 m c X V v d D s s J n F 1 b 3 Q 7 T 2 R i Y y 5 E Y X R h U 2 9 1 c m N l X F w v M S 9 k c 2 4 9 U E l D Q U 5 l d C 9 Q S U N B T m V 0 L 0 F u b n V h b F J l c G 9 y d C 9 0 Y m w 5 L n t B c H J p b C w 4 f S Z x d W 9 0 O y w m c X V v d D t P Z G J j L k R h d G F T b 3 V y Y 2 V c X C 8 x L 2 R z b j 1 Q S U N B T m V 0 L 1 B J Q 0 F O Z X Q v Q W 5 u d W F s U m V w b 3 J 0 L 3 R i b D k u e 0 F w c m l s I C g l K S w 5 f S Z x d W 9 0 O y w m c X V v d D t P Z G J j L k R h d G F T b 3 V y Y 2 V c X C 8 x L 2 R z b j 1 Q S U N B T m V 0 L 1 B J Q 0 F O Z X Q v Q W 5 u d W F s U m V w b 3 J 0 L 3 R i b D k u e 0 1 h e S w x M H 0 m c X V v d D s s J n F 1 b 3 Q 7 T 2 R i Y y 5 E Y X R h U 2 9 1 c m N l X F w v M S 9 k c 2 4 9 U E l D Q U 5 l d C 9 Q S U N B T m V 0 L 0 F u b n V h b F J l c G 9 y d C 9 0 Y m w 5 L n t N Y X k g K C U p L D E x f S Z x d W 9 0 O y w m c X V v d D t P Z G J j L k R h d G F T b 3 V y Y 2 V c X C 8 x L 2 R z b j 1 Q S U N B T m V 0 L 1 B J Q 0 F O Z X Q v Q W 5 u d W F s U m V w b 3 J 0 L 3 R i b D k u e 0 p 1 b m U s M T J 9 J n F 1 b 3 Q 7 L C Z x d W 9 0 O 0 9 k Y m M u R G F 0 Y V N v d X J j Z V x c L z E v Z H N u P V B J Q 0 F O Z X Q v U E l D Q U 5 l d C 9 B b m 5 1 Y W x S Z X B v c n Q v d G J s O S 5 7 S n V u Z S A o J S k s M T N 9 J n F 1 b 3 Q 7 L C Z x d W 9 0 O 0 9 k Y m M u R G F 0 Y V N v d X J j Z V x c L z E v Z H N u P V B J Q 0 F O Z X Q v U E l D Q U 5 l d C 9 B b m 5 1 Y W x S Z X B v c n Q v d G J s O S 5 7 S n V s e S w x N H 0 m c X V v d D s s J n F 1 b 3 Q 7 T 2 R i Y y 5 E Y X R h U 2 9 1 c m N l X F w v M S 9 k c 2 4 9 U E l D Q U 5 l d C 9 Q S U N B T m V 0 L 0 F u b n V h b F J l c G 9 y d C 9 0 Y m w 5 L n t K d W x 5 I C g l K S w x N X 0 m c X V v d D s s J n F 1 b 3 Q 7 T 2 R i Y y 5 E Y X R h U 2 9 1 c m N l X F w v M S 9 k c 2 4 9 U E l D Q U 5 l d C 9 Q S U N B T m V 0 L 0 F u b n V h b F J l c G 9 y d C 9 0 Y m w 5 L n t B d W d 1 c 3 Q s M T Z 9 J n F 1 b 3 Q 7 L C Z x d W 9 0 O 0 9 k Y m M u R G F 0 Y V N v d X J j Z V x c L z E v Z H N u P V B J Q 0 F O Z X Q v U E l D Q U 5 l d C 9 B b m 5 1 Y W x S Z X B v c n Q v d G J s O S 5 7 Q X V n d X N 0 I C g l K S w x N 3 0 m c X V v d D s s J n F 1 b 3 Q 7 T 2 R i Y y 5 E Y X R h U 2 9 1 c m N l X F w v M S 9 k c 2 4 9 U E l D Q U 5 l d C 9 Q S U N B T m V 0 L 0 F u b n V h b F J l c G 9 y d C 9 0 Y m w 5 L n t T Z X B 0 Z W 1 i Z X I s M T h 9 J n F 1 b 3 Q 7 L C Z x d W 9 0 O 0 9 k Y m M u R G F 0 Y V N v d X J j Z V x c L z E v Z H N u P V B J Q 0 F O Z X Q v U E l D Q U 5 l d C 9 B b m 5 1 Y W x S Z X B v c n Q v d G J s O S 5 7 U 2 V w d G V t Y m V y I C g l K S w x O X 0 m c X V v d D s s J n F 1 b 3 Q 7 T 2 R i Y y 5 E Y X R h U 2 9 1 c m N l X F w v M S 9 k c 2 4 9 U E l D Q U 5 l d C 9 Q S U N B T m V 0 L 0 F u b n V h b F J l c G 9 y d C 9 0 Y m w 5 L n t P Y 3 R v Y m V y L D I w f S Z x d W 9 0 O y w m c X V v d D t P Z G J j L k R h d G F T b 3 V y Y 2 V c X C 8 x L 2 R z b j 1 Q S U N B T m V 0 L 1 B J Q 0 F O Z X Q v Q W 5 u d W F s U m V w b 3 J 0 L 3 R i b D k u e 0 9 j d G 9 i Z X I g K C U p L D I x f S Z x d W 9 0 O y w m c X V v d D t P Z G J j L k R h d G F T b 3 V y Y 2 V c X C 8 x L 2 R z b j 1 Q S U N B T m V 0 L 1 B J Q 0 F O Z X Q v Q W 5 u d W F s U m V w b 3 J 0 L 3 R i b D k u e 0 5 v d m V t Y m V y L D I y f S Z x d W 9 0 O y w m c X V v d D t P Z G J j L k R h d G F T b 3 V y Y 2 V c X C 8 x L 2 R z b j 1 Q S U N B T m V 0 L 1 B J Q 0 F O Z X Q v Q W 5 u d W F s U m V w b 3 J 0 L 3 R i b D k u e 0 5 v d m V t Y m V y I C g l K S w y M 3 0 m c X V v d D s s J n F 1 b 3 Q 7 T 2 R i Y y 5 E Y X R h U 2 9 1 c m N l X F w v M S 9 k c 2 4 9 U E l D Q U 5 l d C 9 Q S U N B T m V 0 L 0 F u b n V h b F J l c G 9 y d C 9 0 Y m w 5 L n t E Z W N l b W J l c i w y N H 0 m c X V v d D s s J n F 1 b 3 Q 7 T 2 R i Y y 5 E Y X R h U 2 9 1 c m N l X F w v M S 9 k c 2 4 9 U E l D Q U 5 l d C 9 Q S U N B T m V 0 L 0 F u b n V h b F J l c G 9 y d C 9 0 Y m w 5 L n t E Z W N l b W J l c i A o J S k s M j V 9 J n F 1 b 3 Q 7 L C Z x d W 9 0 O 0 9 k Y m M u R G F 0 Y V N v d X J j Z V x c L z E v Z H N u P V B J Q 0 F O Z X Q v U E l D Q U 5 l d C 9 B b m 5 1 Y W x S Z X B v c n Q v d G J s O S 5 7 V G 9 0 Y W w s M j Z 9 J n F 1 b 3 Q 7 L C Z x d W 9 0 O 0 9 k Y m M u R G F 0 Y V N v d X J j Z V x c L z E v Z H N u P V B J Q 0 F O Z X Q v U E l D Q U 5 l d C 9 B b m 5 1 Y W x S Z X B v c n Q v d G J s O S 5 7 V G 9 0 Y W w g K C U p L D I 3 f S Z x d W 9 0 O 1 0 s J n F 1 b 3 Q 7 U m V s Y X R p b 2 5 z a G l w S W 5 m b y Z x d W 9 0 O z p b X X 0 i I C 8 + P E V u d H J 5 I F R 5 c G U 9 I k F k Z G V k V G 9 E Y X R h T W 9 k Z W w i I F Z h b H V l P S J s M C I g L z 4 8 L 1 N 0 Y W J s Z U V u d H J p Z X M + P C 9 J d G V t P j x J d G V t P j x J d G V t T G 9 j Y X R p b 2 4 + P E l 0 Z W 1 U e X B l P k Z v c m 1 1 b G E 8 L 0 l 0 Z W 1 U e X B l P j x J d G V t U G F 0 a D 5 T Z W N 0 a W 9 u M S 9 0 Y m w 5 L 1 N v d X J j Z T w v S X R l b V B h d G g + P C 9 J d G V t T G 9 j Y X R p b 2 4 + P F N 0 Y W J s Z U V u d H J p Z X M g L z 4 8 L 0 l 0 Z W 0 + P E l 0 Z W 0 + P E l 0 Z W 1 M b 2 N h d G l v b j 4 8 S X R l b V R 5 c G U + R m 9 y b X V s Y T w v S X R l b V R 5 c G U + P E l 0 Z W 1 Q Y X R o P l N l Y 3 R p b 2 4 x L 3 R i b D k v U E l D Q U 5 l d E F u b 2 5 f R G F 0 Y W J h c 2 U 8 L 0 l 0 Z W 1 Q Y X R o P j w v S X R l b U x v Y 2 F 0 a W 9 u P j x T d G F i b G V F b n R y a W V z I C 8 + P C 9 J d G V t P j x J d G V t P j x J d G V t T G 9 j Y X R p b 2 4 + P E l 0 Z W 1 U e X B l P k Z v c m 1 1 b G E 8 L 0 l 0 Z W 1 U e X B l P j x J d G V t U G F 0 a D 5 T Z W N 0 a W 9 u M S 9 0 Y m w 5 L 2 R i b 1 9 T Y 2 h l b W E 8 L 0 l 0 Z W 1 Q Y X R o P j w v S X R l b U x v Y 2 F 0 a W 9 u P j x T d G F i b G V F b n R y a W V z I C 8 + P C 9 J d G V t P j x J d G V t P j x J d G V t T G 9 j Y X R p b 2 4 + P E l 0 Z W 1 U e X B l P k Z v c m 1 1 b G E 8 L 0 l 0 Z W 1 U e X B l P j x J d G V t U G F 0 a D 5 T Z W N 0 a W 9 u M S 9 0 Y m w 5 L 3 R i b D l f V G F i b G U 8 L 0 l 0 Z W 1 Q Y X R o P j w v S X R l b U x v Y 2 F 0 a W 9 u P j x T d G F i b G V F b n R y a W V z I C 8 + P C 9 J d G V t P j x J d G V t P j x J d G V t T G 9 j Y X R p b 2 4 + P E l 0 Z W 1 U e X B l P k Z v c m 1 1 b G E 8 L 0 l 0 Z W 1 U e X B l P j x J d G V t U G F 0 a D 5 T Z W N 0 a W 9 u M S 9 0 Y m w 5 L 1 N v c n R l Z C U y M F J v d 3 M 8 L 0 l 0 Z W 1 Q Y X R o P j w v S X R l b U x v Y 2 F 0 a W 9 u P j x T d G F i b G V F b n R y a W V z I C 8 + P C 9 J d G V t P j x J d G V t P j x J d G V t T G 9 j Y X R p b 2 4 + P E l 0 Z W 1 U e X B l P k Z v c m 1 1 b G E 8 L 0 l 0 Z W 1 U e X B l P j x J d G V t U G F 0 a D 5 T Z W N 0 a W 9 u M S 9 0 Y m w 5 L 1 J l b W 9 2 Z W Q l M j B D b 2 x 1 b W 5 z P C 9 J d G V t U G F 0 a D 4 8 L 0 l 0 Z W 1 M b 2 N h d G l v b j 4 8 U 3 R h Y m x l R W 5 0 c m l l c y A v P j w v S X R l b T 4 8 S X R l b T 4 8 S X R l b U x v Y 2 F 0 a W 9 u P j x J d G V t V H l w Z T 5 G b 3 J t d W x h P C 9 J d G V t V H l w Z T 4 8 S X R l b V B h d G g + U 2 V j d G l v b j E v d G J s M T 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w 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R d W V y e U l E I i B W Y W x 1 Z T 0 i c 2 Y 0 N T c 5 M D N h L T d m M T Y t N D c 5 Y i 0 4 Y 2 N k L T Y 3 Y z N h O T M 2 M 2 Q 3 Z i I g L z 4 8 R W 5 0 c n k g V H l w Z T 0 i R m l s b E x h c 3 R V c G R h d G V k I i B W Y W x 1 Z T 0 i Z D I w M j A t M T I t M T B U M T k 6 M T Y 6 M j k u M z M 5 N D E 2 M V o i I C 8 + P E V u d H J 5 I F R 5 c G U 9 I k Z p b G x D b 2 x 1 b W 5 U e X B l c y I g V m F s d W U 9 I n N C Z 0 l H Q W d Z Q 0 J n S U 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D b 2 x 1 b W 5 D b 3 V u d C Z x d W 9 0 O z o 5 L C Z x d W 9 0 O 0 t l e U N v b H V t b k 5 h b W V z J n F 1 b 3 Q 7 O l t d L C Z x d W 9 0 O 0 N v b H V t b k l k Z W 5 0 a X R p Z X M m c X V v d D s 6 W y Z x d W 9 0 O 0 9 k Y m M u R G F 0 Y V N v d X J j Z V x c L z E v Z H N u P V B J Q 0 F O Z X Q v U E l D Q U 5 l d C 9 B b m 5 1 Y W x S Z X B v c n Q v d G J s M T A u e 0 N v d W 5 0 c n k s M H 0 m c X V v d D s s J n F 1 b 3 Q 7 T 2 R i Y y 5 E Y X R h U 2 9 1 c m N l X F w v M S 9 k c 2 4 9 U E l D Q U 5 l d C 9 Q S U N B T m V 0 L 0 F u b n V h b F J l c G 9 y d C 9 0 Y m w x M C 5 7 W W V h c j E s M X 0 m c X V v d D s s J n F 1 b 3 Q 7 T 2 R i Y y 5 E Y X R h U 2 9 1 c m N l X F w v M S 9 k c 2 4 9 U E l D Q U 5 l d C 9 Q S U N B T m V 0 L 0 F u b n V h b F J l c G 9 y d C 9 0 Y m w x M C 5 7 W W V h c j E g K C U p L D J 9 J n F 1 b 3 Q 7 L C Z x d W 9 0 O 0 9 k Y m M u R G F 0 Y V N v d X J j Z V x c L z E v Z H N u P V B J Q 0 F O Z X Q v U E l D Q U 5 l d C 9 B b m 5 1 Y W x S Z X B v c n Q v d G J s M T A u e 1 l l Y X I y L D N 9 J n F 1 b 3 Q 7 L C Z x d W 9 0 O 0 9 k Y m M u R G F 0 Y V N v d X J j Z V x c L z E v Z H N u P V B J Q 0 F O Z X Q v U E l D Q U 5 l d C 9 B b m 5 1 Y W x S Z X B v c n Q v d G J s M T A u e 1 l l Y X I y I C g l K S w 0 f S Z x d W 9 0 O y w m c X V v d D t P Z G J j L k R h d G F T b 3 V y Y 2 V c X C 8 x L 2 R z b j 1 Q S U N B T m V 0 L 1 B J Q 0 F O Z X Q v Q W 5 u d W F s U m V w b 3 J 0 L 3 R i b D E w L n t Z Z W F y M y w 1 f S Z x d W 9 0 O y w m c X V v d D t P Z G J j L k R h d G F T b 3 V y Y 2 V c X C 8 x L 2 R z b j 1 Q S U N B T m V 0 L 1 B J Q 0 F O Z X Q v Q W 5 u d W F s U m V w b 3 J 0 L 3 R i b D E w L n t Z Z W F y M y A o J S k s N n 0 m c X V v d D s s J n F 1 b 3 Q 7 T 2 R i Y y 5 E Y X R h U 2 9 1 c m N l X F w v M S 9 k c 2 4 9 U E l D Q U 5 l d C 9 Q S U N B T m V 0 L 0 F u b n V h b F J l c G 9 y d C 9 0 Y m w x M C 5 7 V G 9 0 Y W w s N 3 0 m c X V v d D s s J n F 1 b 3 Q 7 T 2 R i Y y 5 E Y X R h U 2 9 1 c m N l X F w v M S 9 k c 2 4 9 U E l D Q U 5 l d C 9 Q S U N B T m V 0 L 0 F u b n V h b F J l c G 9 y d C 9 0 Y m w x M C 5 7 V G 9 0 Y W w g K C U p L D h 9 J n F 1 b 3 Q 7 X S w m c X V v d D t S Z W x h d G l v b n N o a X B J b m Z v J n F 1 b 3 Q 7 O l t d f S I g L z 4 8 R W 5 0 c n k g V H l w Z T 0 i R m l s b E N v d W 5 0 I i B W Y W x 1 Z T 0 i b D k i I C 8 + P E V u d H J 5 I F R 5 c G U 9 I k F k Z G V k V G 9 E Y X R h T W 9 k Z W w i I F Z h b H V l P S J s M C I g L z 4 8 L 1 N 0 Y W J s Z U V u d H J p Z X M + P C 9 J d G V t P j x J d G V t P j x J d G V t T G 9 j Y X R p b 2 4 + P E l 0 Z W 1 U e X B l P k Z v c m 1 1 b G E 8 L 0 l 0 Z W 1 U e X B l P j x J d G V t U G F 0 a D 5 T Z W N 0 a W 9 u M S 9 0 Y m w x M C 9 T b 3 V y Y 2 U 8 L 0 l 0 Z W 1 Q Y X R o P j w v S X R l b U x v Y 2 F 0 a W 9 u P j x T d G F i b G V F b n R y a W V z I C 8 + P C 9 J d G V t P j x J d G V t P j x J d G V t T G 9 j Y X R p b 2 4 + P E l 0 Z W 1 U e X B l P k Z v c m 1 1 b G E 8 L 0 l 0 Z W 1 U e X B l P j x J d G V t U G F 0 a D 5 T Z W N 0 a W 9 u M S 9 0 Y m w x M C 9 Q S U N B T m V 0 Q W 5 v b l 9 E Y X R h Y m F z Z T w v S X R l b V B h d G g + P C 9 J d G V t T G 9 j Y X R p b 2 4 + P F N 0 Y W J s Z U V u d H J p Z X M g L z 4 8 L 0 l 0 Z W 0 + P E l 0 Z W 0 + P E l 0 Z W 1 M b 2 N h d G l v b j 4 8 S X R l b V R 5 c G U + R m 9 y b X V s Y T w v S X R l b V R 5 c G U + P E l 0 Z W 1 Q Y X R o P l N l Y 3 R p b 2 4 x L 3 R i b D E w L 2 R i b 1 9 T Y 2 h l b W E 8 L 0 l 0 Z W 1 Q Y X R o P j w v S X R l b U x v Y 2 F 0 a W 9 u P j x T d G F i b G V F b n R y a W V z I C 8 + P C 9 J d G V t P j x J d G V t P j x J d G V t T G 9 j Y X R p b 2 4 + P E l 0 Z W 1 U e X B l P k Z v c m 1 1 b G E 8 L 0 l 0 Z W 1 U e X B l P j x J d G V t U G F 0 a D 5 T Z W N 0 a W 9 u M S 9 0 Y m w x M C 9 0 Y m w x M F 9 U Y W J s Z T w v S X R l b V B h d G g + P C 9 J d G V t T G 9 j Y X R p b 2 4 + P F N 0 Y W J s Z U V u d H J p Z X M g L z 4 8 L 0 l 0 Z W 0 + P E l 0 Z W 0 + P E l 0 Z W 1 M b 2 N h d G l v b j 4 8 S X R l b V R 5 c G U + R m 9 y b X V s Y T w v S X R l b V R 5 c G U + P E l 0 Z W 1 Q Y X R o P l N l Y 3 R p b 2 4 x L 3 R i b D E w L 1 N v c n R l Z C U y M F J v d 3 M 8 L 0 l 0 Z W 1 Q Y X R o P j w v S X R l b U x v Y 2 F 0 a W 9 u P j x T d G F i b G V F b n R y a W V z I C 8 + P C 9 J d G V t P j x J d G V t P j x J d G V t T G 9 j Y X R p b 2 4 + P E l 0 Z W 1 U e X B l P k Z v c m 1 1 b G E 8 L 0 l 0 Z W 1 U e X B l P j x J d G V t U G F 0 a D 5 T Z W N 0 a W 9 u M S 9 0 Y m w x M C 9 S Z W 1 v d m V k J T I w Q 2 9 s d W 1 u c z w v S X R l b V B h d G g + P C 9 J d G V t T G 9 j Y X R p b 2 4 + P F N 0 Y W J s Z U V u d H J p Z X M g L z 4 8 L 0 l 0 Z W 0 + P E l 0 Z W 0 + P E l 0 Z W 1 M b 2 N h d G l v b j 4 8 S X R l b V R 5 c G U + R m 9 y b X V s Y T w v S X R l b V R 5 c G U + P E l 0 Z W 1 Q Y X R o P l N l Y 3 R p b 2 4 x L 3 R i b D E w 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0 Y m w x M G 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E 3 V D E 1 O j A 4 O j U 1 L j I 0 O T Y w M T F a I i A v P j x F b n R y e S B U e X B l P S J G a W x s Q 2 9 s d W 1 u V H l w Z X M i I F Z h b H V l P S J z Q m d J R 0 F n W U N C Z 0 l H I i A v P j x F b n R y e S B U e X B l P S J R d W V y e U l E I i B W Y W x 1 Z T 0 i c z Y 4 Y z M x M T R i L T l k N D U t N G Q 2 M y 0 5 Z j B l L T Z i Z T Z k M T I z Z T h l Y i I g L z 4 8 R W 5 0 c n k g V H l w Z T 0 i R m l s b E N v b H V t b k 5 h b W V z I i B W Y W x 1 Z T 0 i c 1 s m c X V v d D t D b 3 V u d H J 5 I G 9 m I F R y Z W F 0 b W V u d C Z x d W 9 0 O y w m c X V v d D t U c m V h d G V k I G l u I G N v d W 5 0 c n k g b 2 Y g c m V z a W R l b m N l J n F 1 b 3 Q 7 L C Z x d W 9 0 O 1 R y Z W F 0 Z W Q g a W 4 g Y 2 9 1 b n R y e S B v Z i B y Z X N p Z G V u Y 2 U g K C U p J n F 1 b 3 Q 7 L C Z x d W 9 0 O 0 5 v d C B 0 c m V h d G V k I G l u I G N v d W 5 0 c n k g b 2 Y g c m V z a W R l b m N l J n F 1 b 3 Q 7 L C Z x d W 9 0 O 0 5 v d C B 0 c m V h d G V k I G l u I G N v d W 5 0 c n k g b 2 Y g c m V z a W R l b m N l I C g l K S Z x d W 9 0 O y w m c X V v d D t N a X N z a W 5 n I C 8 g T 3 V 0 I G 9 m I E F y Z W E m c X V v d D s s J n F 1 b 3 Q 7 T W l z c 2 l u Z y A v I E 9 1 d C B v Z i B B c m V h I C g l K S Z x d W 9 0 O y w m c X V v d D t U b 3 R h b C Z x d W 9 0 O y w m c X V v d D t U b 3 R h b C A o J S k m c X V v d D t d I i A v P j x F b n R y e S B U e X B l P S J G a W x s U 3 R h d H V z I i B W Y W x 1 Z T 0 i c 0 N v b X B s Z X R l I i A v P j x F b n R y e S B U e X B l P S J G a W x s R X J y b 3 J D b 3 V u d 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3 R i b D E w Y S 5 7 Q 2 9 1 b n R y e S B v Z i B U c m V h d G 1 l b n Q s M H 0 m c X V v d D s s J n F 1 b 3 Q 7 T 2 R i Y y 5 E Y X R h U 2 9 1 c m N l X F w v M S 9 k c 2 4 9 U E l D Q U 5 l d C 9 Q S U N B T m V 0 L 0 F u b n V h b F J l c G 9 y d C 9 0 Y m w x M G E u e 1 R y Z W F 0 Z W Q g a W 4 g Y 2 9 1 b n R y e S B v Z i B y Z X N p Z G V u Y 2 U s M X 0 m c X V v d D s s J n F 1 b 3 Q 7 T 2 R i Y y 5 E Y X R h U 2 9 1 c m N l X F w v M S 9 k c 2 4 9 U E l D Q U 5 l d C 9 Q S U N B T m V 0 L 0 F u b n V h b F J l c G 9 y d C 9 0 Y m w x M G E u e 1 R y Z W F 0 Z W Q g a W 4 g Y 2 9 1 b n R y e S B v Z i B y Z X N p Z G V u Y 2 U g K C U p L D J 9 J n F 1 b 3 Q 7 L C Z x d W 9 0 O 0 9 k Y m M u R G F 0 Y V N v d X J j Z V x c L z E v Z H N u P V B J Q 0 F O Z X Q v U E l D Q U 5 l d C 9 B b m 5 1 Y W x S Z X B v c n Q v d G J s M T B h L n t O b 3 Q g d H J l Y X R l Z C B p b i B j b 3 V u d H J 5 I G 9 m I H J l c 2 l k Z W 5 j Z S w z f S Z x d W 9 0 O y w m c X V v d D t P Z G J j L k R h d G F T b 3 V y Y 2 V c X C 8 x L 2 R z b j 1 Q S U N B T m V 0 L 1 B J Q 0 F O Z X Q v Q W 5 u d W F s U m V w b 3 J 0 L 3 R i b D E w Y S 5 7 T m 9 0 I H R y Z W F 0 Z W Q g a W 4 g Y 2 9 1 b n R y e S B v Z i B y Z X N p Z G V u Y 2 U g K C U p L D R 9 J n F 1 b 3 Q 7 L C Z x d W 9 0 O 0 9 k Y m M u R G F 0 Y V N v d X J j Z V x c L z E v Z H N u P V B J Q 0 F O Z X Q v U E l D Q U 5 l d C 9 B b m 5 1 Y W x S Z X B v c n Q v d G J s M T B h L n t N a X N z a W 5 n I C 8 g T 3 V 0 I G 9 m I E F y Z W E s N X 0 m c X V v d D s s J n F 1 b 3 Q 7 T 2 R i Y y 5 E Y X R h U 2 9 1 c m N l X F w v M S 9 k c 2 4 9 U E l D Q U 5 l d C 9 Q S U N B T m V 0 L 0 F u b n V h b F J l c G 9 y d C 9 0 Y m w x M G E u e 0 1 p c 3 N p b m c g L y B P d X Q g b 2 Y g Q X J l Y S A o J S k s N n 0 m c X V v d D s s J n F 1 b 3 Q 7 T 2 R i Y y 5 E Y X R h U 2 9 1 c m N l X F w v M S 9 k c 2 4 9 U E l D Q U 5 l d C 9 Q S U N B T m V 0 L 0 F u b n V h b F J l c G 9 y d C 9 0 Y m w x M G E u e 1 R v d G F s L D d 9 J n F 1 b 3 Q 7 L C Z x d W 9 0 O 0 9 k Y m M u R G F 0 Y V N v d X J j Z V x c L z E v Z H N u P V B J Q 0 F O Z X Q v U E l D Q U 5 l d C 9 B b m 5 1 Y W x S Z X B v c n Q v d G J s M T B h L n t U b 3 R h b C A o J S k s O H 0 m c X V v d D t d L C Z x d W 9 0 O 0 N v b H V t b k N v d W 5 0 J n F 1 b 3 Q 7 O j k s J n F 1 b 3 Q 7 S 2 V 5 Q 2 9 s d W 1 u T m F t Z X M m c X V v d D s 6 W 1 0 s J n F 1 b 3 Q 7 Q 2 9 s d W 1 u S W R l b n R p d G l l c y Z x d W 9 0 O z p b J n F 1 b 3 Q 7 T 2 R i Y y 5 E Y X R h U 2 9 1 c m N l X F w v M S 9 k c 2 4 9 U E l D Q U 5 l d C 9 Q S U N B T m V 0 L 0 F u b n V h b F J l c G 9 y d C 9 0 Y m w x M G E u e 0 N v d W 5 0 c n k g b 2 Y g V H J l Y X R t Z W 5 0 L D B 9 J n F 1 b 3 Q 7 L C Z x d W 9 0 O 0 9 k Y m M u R G F 0 Y V N v d X J j Z V x c L z E v Z H N u P V B J Q 0 F O Z X Q v U E l D Q U 5 l d C 9 B b m 5 1 Y W x S Z X B v c n Q v d G J s M T B h L n t U c m V h d G V k I G l u I G N v d W 5 0 c n k g b 2 Y g c m V z a W R l b m N l L D F 9 J n F 1 b 3 Q 7 L C Z x d W 9 0 O 0 9 k Y m M u R G F 0 Y V N v d X J j Z V x c L z E v Z H N u P V B J Q 0 F O Z X Q v U E l D Q U 5 l d C 9 B b m 5 1 Y W x S Z X B v c n Q v d G J s M T B h L n t U c m V h d G V k I G l u I G N v d W 5 0 c n k g b 2 Y g c m V z a W R l b m N l I C g l K S w y f S Z x d W 9 0 O y w m c X V v d D t P Z G J j L k R h d G F T b 3 V y Y 2 V c X C 8 x L 2 R z b j 1 Q S U N B T m V 0 L 1 B J Q 0 F O Z X Q v Q W 5 u d W F s U m V w b 3 J 0 L 3 R i b D E w Y S 5 7 T m 9 0 I H R y Z W F 0 Z W Q g a W 4 g Y 2 9 1 b n R y e S B v Z i B y Z X N p Z G V u Y 2 U s M 3 0 m c X V v d D s s J n F 1 b 3 Q 7 T 2 R i Y y 5 E Y X R h U 2 9 1 c m N l X F w v M S 9 k c 2 4 9 U E l D Q U 5 l d C 9 Q S U N B T m V 0 L 0 F u b n V h b F J l c G 9 y d C 9 0 Y m w x M G E u e 0 5 v d C B 0 c m V h d G V k I G l u I G N v d W 5 0 c n k g b 2 Y g c m V z a W R l b m N l I C g l K S w 0 f S Z x d W 9 0 O y w m c X V v d D t P Z G J j L k R h d G F T b 3 V y Y 2 V c X C 8 x L 2 R z b j 1 Q S U N B T m V 0 L 1 B J Q 0 F O Z X Q v Q W 5 u d W F s U m V w b 3 J 0 L 3 R i b D E w Y S 5 7 T W l z c 2 l u Z y A v I E 9 1 d C B v Z i B B c m V h L D V 9 J n F 1 b 3 Q 7 L C Z x d W 9 0 O 0 9 k Y m M u R G F 0 Y V N v d X J j Z V x c L z E v Z H N u P V B J Q 0 F O Z X Q v U E l D Q U 5 l d C 9 B b m 5 1 Y W x S Z X B v c n Q v d G J s M T B h L n t N a X N z a W 5 n I C 8 g T 3 V 0 I G 9 m I E F y Z W E g K C U p L D Z 9 J n F 1 b 3 Q 7 L C Z x d W 9 0 O 0 9 k Y m M u R G F 0 Y V N v d X J j Z V x c L z E v Z H N u P V B J Q 0 F O Z X Q v U E l D Q U 5 l d C 9 B b m 5 1 Y W x S Z X B v c n Q v d G J s M T B h L n t U b 3 R h b C w 3 f S Z x d W 9 0 O y w m c X V v d D t P Z G J j L k R h d G F T b 3 V y Y 2 V c X C 8 x L 2 R z b j 1 Q S U N B T m V 0 L 1 B J Q 0 F O Z X Q v Q W 5 u d W F s U m V w b 3 J 0 L 3 R i b D E w Y S 5 7 V G 9 0 Y W w g K C U p L D h 9 J n F 1 b 3 Q 7 X S w m c X V v d D t S Z W x h d G l v b n N o a X B J b m Z v J n F 1 b 3 Q 7 O l t d f S I g L z 4 8 R W 5 0 c n k g V H l w Z T 0 i R m l s b E V y c m 9 y Q 2 9 k Z S I g V m F s d W U 9 I n N V b m t u b 3 d u I i A v P j x F b n R y e S B U e X B l P S J G a W x s Q 2 9 1 b n Q i I F Z h b H V l P S J s N i I g L z 4 8 R W 5 0 c n k g V H l w Z T 0 i Q W R k Z W R U b 0 R h d G F N b 2 R l b C I g V m F s d W U 9 I m w w I i A v P j w v U 3 R h Y m x l R W 5 0 c m l l c z 4 8 L 0 l 0 Z W 0 + P E l 0 Z W 0 + P E l 0 Z W 1 M b 2 N h d G l v b j 4 8 S X R l b V R 5 c G U + R m 9 y b X V s Y T w v S X R l b V R 5 c G U + P E l 0 Z W 1 Q Y X R o P l N l Y 3 R p b 2 4 x L 3 R i b D E w Y S 9 T b 3 V y Y 2 U 8 L 0 l 0 Z W 1 Q Y X R o P j w v S X R l b U x v Y 2 F 0 a W 9 u P j x T d G F i b G V F b n R y a W V z I C 8 + P C 9 J d G V t P j x J d G V t P j x J d G V t T G 9 j Y X R p b 2 4 + P E l 0 Z W 1 U e X B l P k Z v c m 1 1 b G E 8 L 0 l 0 Z W 1 U e X B l P j x J d G V t U G F 0 a D 5 T Z W N 0 a W 9 u M S 9 0 Y m w x M G E v U E l D Q U 5 l d E F u b 2 5 f R G F 0 Y W J h c 2 U 8 L 0 l 0 Z W 1 Q Y X R o P j w v S X R l b U x v Y 2 F 0 a W 9 u P j x T d G F i b G V F b n R y a W V z I C 8 + P C 9 J d G V t P j x J d G V t P j x J d G V t T G 9 j Y X R p b 2 4 + P E l 0 Z W 1 U e X B l P k Z v c m 1 1 b G E 8 L 0 l 0 Z W 1 U e X B l P j x J d G V t U G F 0 a D 5 T Z W N 0 a W 9 u M S 9 0 Y m w x M G E v Z G J v X 1 N j a G V t Y T w v S X R l b V B h d G g + P C 9 J d G V t T G 9 j Y X R p b 2 4 + P F N 0 Y W J s Z U V u d H J p Z X M g L z 4 8 L 0 l 0 Z W 0 + P E l 0 Z W 0 + P E l 0 Z W 1 M b 2 N h d G l v b j 4 8 S X R l b V R 5 c G U + R m 9 y b X V s Y T w v S X R l b V R 5 c G U + P E l 0 Z W 1 Q Y X R o P l N l Y 3 R p b 2 4 x L 3 R i b D E w Y S 9 0 Y m w x M G F f V G F i b G U 8 L 0 l 0 Z W 1 Q Y X R o P j w v S X R l b U x v Y 2 F 0 a W 9 u P j x T d G F i b G V F b n R y a W V z I C 8 + P C 9 J d G V t P j x J d G V t P j x J d G V t T G 9 j Y X R p b 2 4 + P E l 0 Z W 1 U e X B l P k Z v c m 1 1 b G E 8 L 0 l 0 Z W 1 U e X B l P j x J d G V t U G F 0 a D 5 T Z W N 0 a W 9 u M S 9 0 Y m w x M G E v U 2 9 y d G V k J T I w U m 9 3 c z w v S X R l b V B h d G g + P C 9 J d G V t T G 9 j Y X R p b 2 4 + P F N 0 Y W J s Z U V u d H J p Z X M g L z 4 8 L 0 l 0 Z W 0 + P E l 0 Z W 0 + P E l 0 Z W 1 M b 2 N h d G l v b j 4 8 S X R l b V R 5 c G U + R m 9 y b X V s Y T w v S X R l b V R 5 c G U + P E l 0 Z W 1 Q Y X R o P l N l Y 3 R p b 2 4 x L 3 R i b D E w Y S 9 S Z W 1 v d m V k J T I w Q 2 9 s d W 1 u c z w v S X R l b V B h d G g + P C 9 J d G V t T G 9 j Y X R p b 2 4 + P F N 0 Y W J s Z U V u d H J p Z X M g L z 4 8 L 0 l 0 Z W 0 + P E l 0 Z W 0 + P E l 0 Z W 1 M b 2 N h d G l v b j 4 8 S X R l b V R 5 c G U + R m 9 y b X V s Y T w v S X R l b V R 5 c G U + P E l 0 Z W 1 Q Y X R o P l N l Y 3 R p b 2 4 x L 3 R i b D E w 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0 Y m w x M G I 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2 x 1 b W 5 U e X B l c y I g V m F s d W U 9 I n N C Z 0 l H Q W d Z Q 0 J n S U c i I C 8 + P E V u d H J 5 I F R 5 c G U 9 I k Z p b G x M Y X N 0 V X B k Y X R l Z C I g V m F s d W U 9 I m Q y M D I w L T E y L T A 3 V D E 3 O j I 0 O j A 3 L j k x N D E 2 N j V a I i A v P j x F b n R y e S B U e X B l P S J R d W V y e U l E I i B W Y W x 1 Z T 0 i c z E 2 O T d i N D B h L T F l N W E t N G Q 3 Y i 1 i N W Y 3 L T c x M D B i N z Q 5 Y z N i N y I g L z 4 8 R W 5 0 c n k g V H l w Z T 0 i R m l s b E N v b H V t b k 5 h b W V z I i B W Y W x 1 Z T 0 i c 1 s m c X V v d D t D b 3 V u d H J 5 J n F 1 b 3 Q 7 L C Z x d W 9 0 O 1 l l Y X I x J n F 1 b 3 Q 7 L C Z x d W 9 0 O 1 l l Y X I x I C g l K S Z x d W 9 0 O y w m c X V v d D t Z Z W F y M i Z x d W 9 0 O y w m c X V v d D t Z Z W F y M i A o J S k m c X V v d D s s J n F 1 b 3 Q 7 W W V h c j M m c X V v d D s s J n F 1 b 3 Q 7 W W V h c j M g K C U p J n F 1 b 3 Q 7 L C Z x d W 9 0 O 1 R v d G F s J n F 1 b 3 Q 7 L C Z x d W 9 0 O 1 R v d G F s I C g l K 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x M G I u e 0 N v d W 5 0 c n k s M H 0 m c X V v d D s s J n F 1 b 3 Q 7 T 2 R i Y y 5 E Y X R h U 2 9 1 c m N l X F w v M S 9 k c 2 4 9 U E l D Q U 5 l d C 9 Q S U N B T m V 0 L 0 F u b n V h b F J l c G 9 y d C 9 0 Y m w x M G I u e 1 l l Y X I x L D F 9 J n F 1 b 3 Q 7 L C Z x d W 9 0 O 0 9 k Y m M u R G F 0 Y V N v d X J j Z V x c L z E v Z H N u P V B J Q 0 F O Z X Q v U E l D Q U 5 l d C 9 B b m 5 1 Y W x S Z X B v c n Q v d G J s M T B i L n t Z Z W F y M S A o J S k s M n 0 m c X V v d D s s J n F 1 b 3 Q 7 T 2 R i Y y 5 E Y X R h U 2 9 1 c m N l X F w v M S 9 k c 2 4 9 U E l D Q U 5 l d C 9 Q S U N B T m V 0 L 0 F u b n V h b F J l c G 9 y d C 9 0 Y m w x M G I u e 1 l l Y X I y L D N 9 J n F 1 b 3 Q 7 L C Z x d W 9 0 O 0 9 k Y m M u R G F 0 Y V N v d X J j Z V x c L z E v Z H N u P V B J Q 0 F O Z X Q v U E l D Q U 5 l d C 9 B b m 5 1 Y W x S Z X B v c n Q v d G J s M T B i L n t Z Z W F y M i A o J S k s N H 0 m c X V v d D s s J n F 1 b 3 Q 7 T 2 R i Y y 5 E Y X R h U 2 9 1 c m N l X F w v M S 9 k c 2 4 9 U E l D Q U 5 l d C 9 Q S U N B T m V 0 L 0 F u b n V h b F J l c G 9 y d C 9 0 Y m w x M G I u e 1 l l Y X I z L D V 9 J n F 1 b 3 Q 7 L C Z x d W 9 0 O 0 9 k Y m M u R G F 0 Y V N v d X J j Z V x c L z E v Z H N u P V B J Q 0 F O Z X Q v U E l D Q U 5 l d C 9 B b m 5 1 Y W x S Z X B v c n Q v d G J s M T B i L n t Z Z W F y M y A o J S k s N n 0 m c X V v d D s s J n F 1 b 3 Q 7 T 2 R i Y y 5 E Y X R h U 2 9 1 c m N l X F w v M S 9 k c 2 4 9 U E l D Q U 5 l d C 9 Q S U N B T m V 0 L 0 F u b n V h b F J l c G 9 y d C 9 0 Y m w x M G I u e 1 R v d G F s L D d 9 J n F 1 b 3 Q 7 L C Z x d W 9 0 O 0 9 k Y m M u R G F 0 Y V N v d X J j Z V x c L z E v Z H N u P V B J Q 0 F O Z X Q v U E l D Q U 5 l d C 9 B b m 5 1 Y W x S Z X B v c n Q v d G J s M T B i L n t U b 3 R h b C A o J S k s O H 0 m c X V v d D t d L C Z x d W 9 0 O 0 N v b H V t b k N v d W 5 0 J n F 1 b 3 Q 7 O j k s J n F 1 b 3 Q 7 S 2 V 5 Q 2 9 s d W 1 u T m F t Z X M m c X V v d D s 6 W 1 0 s J n F 1 b 3 Q 7 Q 2 9 s d W 1 u S W R l b n R p d G l l c y Z x d W 9 0 O z p b J n F 1 b 3 Q 7 T 2 R i Y y 5 E Y X R h U 2 9 1 c m N l X F w v M S 9 k c 2 4 9 U E l D Q U 5 l d C 9 Q S U N B T m V 0 L 0 F u b n V h b F J l c G 9 y d C 9 0 Y m w x M G I u e 0 N v d W 5 0 c n k s M H 0 m c X V v d D s s J n F 1 b 3 Q 7 T 2 R i Y y 5 E Y X R h U 2 9 1 c m N l X F w v M S 9 k c 2 4 9 U E l D Q U 5 l d C 9 Q S U N B T m V 0 L 0 F u b n V h b F J l c G 9 y d C 9 0 Y m w x M G I u e 1 l l Y X I x L D F 9 J n F 1 b 3 Q 7 L C Z x d W 9 0 O 0 9 k Y m M u R G F 0 Y V N v d X J j Z V x c L z E v Z H N u P V B J Q 0 F O Z X Q v U E l D Q U 5 l d C 9 B b m 5 1 Y W x S Z X B v c n Q v d G J s M T B i L n t Z Z W F y M S A o J S k s M n 0 m c X V v d D s s J n F 1 b 3 Q 7 T 2 R i Y y 5 E Y X R h U 2 9 1 c m N l X F w v M S 9 k c 2 4 9 U E l D Q U 5 l d C 9 Q S U N B T m V 0 L 0 F u b n V h b F J l c G 9 y d C 9 0 Y m w x M G I u e 1 l l Y X I y L D N 9 J n F 1 b 3 Q 7 L C Z x d W 9 0 O 0 9 k Y m M u R G F 0 Y V N v d X J j Z V x c L z E v Z H N u P V B J Q 0 F O Z X Q v U E l D Q U 5 l d C 9 B b m 5 1 Y W x S Z X B v c n Q v d G J s M T B i L n t Z Z W F y M i A o J S k s N H 0 m c X V v d D s s J n F 1 b 3 Q 7 T 2 R i Y y 5 E Y X R h U 2 9 1 c m N l X F w v M S 9 k c 2 4 9 U E l D Q U 5 l d C 9 Q S U N B T m V 0 L 0 F u b n V h b F J l c G 9 y d C 9 0 Y m w x M G I u e 1 l l Y X I z L D V 9 J n F 1 b 3 Q 7 L C Z x d W 9 0 O 0 9 k Y m M u R G F 0 Y V N v d X J j Z V x c L z E v Z H N u P V B J Q 0 F O Z X Q v U E l D Q U 5 l d C 9 B b m 5 1 Y W x S Z X B v c n Q v d G J s M T B i L n t Z Z W F y M y A o J S k s N n 0 m c X V v d D s s J n F 1 b 3 Q 7 T 2 R i Y y 5 E Y X R h U 2 9 1 c m N l X F w v M S 9 k c 2 4 9 U E l D Q U 5 l d C 9 Q S U N B T m V 0 L 0 F u b n V h b F J l c G 9 y d C 9 0 Y m w x M G I u e 1 R v d G F s L D d 9 J n F 1 b 3 Q 7 L C Z x d W 9 0 O 0 9 k Y m M u R G F 0 Y V N v d X J j Z V x c L z E v Z H N u P V B J Q 0 F O Z X Q v U E l D Q U 5 l d C 9 B b m 5 1 Y W x S Z X B v c n Q v d G J s M T B i L n t U b 3 R h b C A o J S k s O H 0 m c X V v d D t d L C Z x d W 9 0 O 1 J l b G F 0 a W 9 u c 2 h p c E l u Z m 8 m c X V v d D s 6 W 1 1 9 I i A v P j x F b n R y e S B U e X B l P S J G a W x s Q 2 9 1 b n Q i I F Z h b H V l P S J s N i I g L z 4 8 R W 5 0 c n k g V H l w Z T 0 i Q W R k Z W R U b 0 R h d G F N b 2 R l b C I g V m F s d W U 9 I m w w I i A v P j w v U 3 R h Y m x l R W 5 0 c m l l c z 4 8 L 0 l 0 Z W 0 + P E l 0 Z W 0 + P E l 0 Z W 1 M b 2 N h d G l v b j 4 8 S X R l b V R 5 c G U + R m 9 y b X V s Y T w v S X R l b V R 5 c G U + P E l 0 Z W 1 Q Y X R o P l N l Y 3 R p b 2 4 x L 3 R i b D E w Y i 9 T b 3 V y Y 2 U 8 L 0 l 0 Z W 1 Q Y X R o P j w v S X R l b U x v Y 2 F 0 a W 9 u P j x T d G F i b G V F b n R y a W V z I C 8 + P C 9 J d G V t P j x J d G V t P j x J d G V t T G 9 j Y X R p b 2 4 + P E l 0 Z W 1 U e X B l P k Z v c m 1 1 b G E 8 L 0 l 0 Z W 1 U e X B l P j x J d G V t U G F 0 a D 5 T Z W N 0 a W 9 u M S 9 0 Y m w x M G I v U E l D Q U 5 l d E F u b 2 5 f R G F 0 Y W J h c 2 U 8 L 0 l 0 Z W 1 Q Y X R o P j w v S X R l b U x v Y 2 F 0 a W 9 u P j x T d G F i b G V F b n R y a W V z I C 8 + P C 9 J d G V t P j x J d G V t P j x J d G V t T G 9 j Y X R p b 2 4 + P E l 0 Z W 1 U e X B l P k Z v c m 1 1 b G E 8 L 0 l 0 Z W 1 U e X B l P j x J d G V t U G F 0 a D 5 T Z W N 0 a W 9 u M S 9 0 Y m w x M G I v Z G J v X 1 N j a G V t Y T w v S X R l b V B h d G g + P C 9 J d G V t T G 9 j Y X R p b 2 4 + P F N 0 Y W J s Z U V u d H J p Z X M g L z 4 8 L 0 l 0 Z W 0 + P E l 0 Z W 0 + P E l 0 Z W 1 M b 2 N h d G l v b j 4 8 S X R l b V R 5 c G U + R m 9 y b X V s Y T w v S X R l b V R 5 c G U + P E l 0 Z W 1 Q Y X R o P l N l Y 3 R p b 2 4 x L 3 R i b D E w Y i 9 0 Y m w x M G J f V G F i b G U 8 L 0 l 0 Z W 1 Q Y X R o P j w v S X R l b U x v Y 2 F 0 a W 9 u P j x T d G F i b G V F b n R y a W V z I C 8 + P C 9 J d G V t P j x J d G V t P j x J d G V t T G 9 j Y X R p b 2 4 + P E l 0 Z W 1 U e X B l P k Z v c m 1 1 b G E 8 L 0 l 0 Z W 1 U e X B l P j x J d G V t U G F 0 a D 5 T Z W N 0 a W 9 u M S 9 0 Y m w x M G I v U 2 9 y d G V k J T I w U m 9 3 c z w v S X R l b V B h d G g + P C 9 J d G V t T G 9 j Y X R p b 2 4 + P F N 0 Y W J s Z U V u d H J p Z X M g L z 4 8 L 0 l 0 Z W 0 + P E l 0 Z W 0 + P E l 0 Z W 1 M b 2 N h d G l v b j 4 8 S X R l b V R 5 c G U + R m 9 y b X V s Y T w v S X R l b V R 5 c G U + P E l 0 Z W 1 Q Y X R o P l N l Y 3 R p b 2 4 x L 3 R i b D E w Y i 9 S Z W 1 v d m V k J T I w Q 2 9 s d W 1 u c z w v S X R l b V B h d G g + P C 9 J d G V t T G 9 j Y X R p b 2 4 + P F N 0 Y W J s Z U V u d H J p Z X M g L z 4 8 L 0 l 0 Z W 0 + P E l 0 Z W 0 + P E l 0 Z W 1 M b 2 N h d G l v b j 4 8 S X R l b V R 5 c G U + R m 9 y b X V s Y T w v S X R l b V R 5 c G U + P E l 0 Z W 1 Q Y X R o P l N l Y 3 R p b 2 4 x L 3 R i b D E 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M S 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x h c 3 R V c G R h d G V k I i B W Y W x 1 Z T 0 i Z D I w M j A t M T I t M T V U M T Y 6 M j c 6 M D g u N j g x N D g z M V o i I C 8 + P E V u d H J 5 I F R 5 c G U 9 I k Z p b G x D b 2 x 1 b W 5 U e X B l c y I g V m F s d W U 9 I n N C Z 1 l D Q m d J R 0 F n W U N C Z 0 l H Q W d Z P S I g L z 4 8 R W 5 0 c n k g V H l w Z T 0 i U X V l c n l J R C I g V m F s d W U 9 I n M 2 N z Y 4 Y m R k Z i 0 z Y 2 I y L T R l Y z E t O G F k N C 1 l O T M 5 Z D Y x N G N m Y 2 I i I C 8 + P E V u d H J 5 I F R 5 c G U 9 I k Z p b G x D b 2 x 1 b W 5 O Y W 1 l c y I g V m F s d W U 9 I n N b J n F 1 b 3 Q 7 W W V h c i Z x d W 9 0 O y w m c X V v d D t P c m d h b m l z Y X R p b 2 4 m c X V v d D s s J n F 1 b 3 Q 7 X H U w M D N j M S U m c X V v d D s s J n F 1 b 3 Q 7 X H U w M D N j M S U g K C U p J n F 1 b 3 Q 7 L C Z x d W 9 0 O z E t N S U m c X V v d D s s J n F 1 b 3 Q 7 M S 0 1 J S A o J S k m c X V v d D s s J n F 1 b 3 Q 7 N S 0 x N S U m c X V v d D s s J n F 1 b 3 Q 7 N S 0 x N S U g K C U p J n F 1 b 3 Q 7 L C Z x d W 9 0 O z E 1 L T M w J S Z x d W 9 0 O y w m c X V v d D s x N S 0 z M C U g K C U p J n F 1 b 3 Q 7 L C Z x d W 9 0 O z M w J S s m c X V v d D s s J n F 1 b 3 Q 7 M z A l K y A o J S k m c X V v d D s s J n F 1 b 3 Q 7 V G 9 0 Y W w m c X V v d D s s J n F 1 b 3 Q 7 V G 9 0 Y W w g K C U p J n F 1 b 3 Q 7 X S I g L z 4 8 R W 5 0 c n k g V H l w Z T 0 i R m l s b F N 0 Y X R 1 c y I g V m F s d W U 9 I n N D b 2 1 w b G V 0 Z S I g L z 4 8 R W 5 0 c n k g V H l w Z T 0 i R m l s b E V y c m 9 y Q 2 9 1 b n Q i I F Z h b H V l P S J s M C 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T E u e 1 l l Y X I s M H 0 m c X V v d D s s J n F 1 b 3 Q 7 T 2 R i Y y 5 E Y X R h U 2 9 1 c m N l X F w v M S 9 k c 2 4 9 U E l D Q U 5 l d C 9 Q S U N B T m V 0 L 0 F u b n V h b F J l c G 9 y d C 9 0 Y m w x M S 5 7 T 3 J n Y W 5 p c 2 F 0 a W 9 u L D F 9 J n F 1 b 3 Q 7 L C Z x d W 9 0 O 0 9 k Y m M u R G F 0 Y V N v d X J j Z V x c L z E v Z H N u P V B J Q 0 F O Z X Q v U E l D Q U 5 l d C 9 B b m 5 1 Y W x S Z X B v c n Q v d G J s M T E u e 1 x 1 M D A z Y z E l L D J 9 J n F 1 b 3 Q 7 L C Z x d W 9 0 O 0 9 k Y m M u R G F 0 Y V N v d X J j Z V x c L z E v Z H N u P V B J Q 0 F O Z X Q v U E l D Q U 5 l d C 9 B b m 5 1 Y W x S Z X B v c n Q v d G J s M T E u e 1 x 1 M D A z Y z E l I C g l K S w z f S Z x d W 9 0 O y w m c X V v d D t P Z G J j L k R h d G F T b 3 V y Y 2 V c X C 8 x L 2 R z b j 1 Q S U N B T m V 0 L 1 B J Q 0 F O Z X Q v Q W 5 u d W F s U m V w b 3 J 0 L 3 R i b D E x L n s x L T U l L D R 9 J n F 1 b 3 Q 7 L C Z x d W 9 0 O 0 9 k Y m M u R G F 0 Y V N v d X J j Z V x c L z E v Z H N u P V B J Q 0 F O Z X Q v U E l D Q U 5 l d C 9 B b m 5 1 Y W x S Z X B v c n Q v d G J s M T E u e z E t N S U g K C U p L D V 9 J n F 1 b 3 Q 7 L C Z x d W 9 0 O 0 9 k Y m M u R G F 0 Y V N v d X J j Z V x c L z E v Z H N u P V B J Q 0 F O Z X Q v U E l D Q U 5 l d C 9 B b m 5 1 Y W x S Z X B v c n Q v d G J s M T E u e z U t M T U l L D Z 9 J n F 1 b 3 Q 7 L C Z x d W 9 0 O 0 9 k Y m M u R G F 0 Y V N v d X J j Z V x c L z E v Z H N u P V B J Q 0 F O Z X Q v U E l D Q U 5 l d C 9 B b m 5 1 Y W x S Z X B v c n Q v d G J s M T E u e z U t M T U l I C g l K S w 3 f S Z x d W 9 0 O y w m c X V v d D t P Z G J j L k R h d G F T b 3 V y Y 2 V c X C 8 x L 2 R z b j 1 Q S U N B T m V 0 L 1 B J Q 0 F O Z X Q v Q W 5 u d W F s U m V w b 3 J 0 L 3 R i b D E x L n s x N S 0 z M C U s O H 0 m c X V v d D s s J n F 1 b 3 Q 7 T 2 R i Y y 5 E Y X R h U 2 9 1 c m N l X F w v M S 9 k c 2 4 9 U E l D Q U 5 l d C 9 Q S U N B T m V 0 L 0 F u b n V h b F J l c G 9 y d C 9 0 Y m w x M S 5 7 M T U t M z A l I C g l K S w 5 f S Z x d W 9 0 O y w m c X V v d D t P Z G J j L k R h d G F T b 3 V y Y 2 V c X C 8 x L 2 R z b j 1 Q S U N B T m V 0 L 1 B J Q 0 F O Z X Q v Q W 5 u d W F s U m V w b 3 J 0 L 3 R i b D E x L n s z M C U r L D E w f S Z x d W 9 0 O y w m c X V v d D t P Z G J j L k R h d G F T b 3 V y Y 2 V c X C 8 x L 2 R z b j 1 Q S U N B T m V 0 L 1 B J Q 0 F O Z X Q v Q W 5 u d W F s U m V w b 3 J 0 L 3 R i b D E x L n s z M C U r I C g l K S w x M X 0 m c X V v d D s s J n F 1 b 3 Q 7 T 2 R i Y y 5 E Y X R h U 2 9 1 c m N l X F w v M S 9 k c 2 4 9 U E l D Q U 5 l d C 9 Q S U N B T m V 0 L 0 F u b n V h b F J l c G 9 y d C 9 0 Y m w x M S 5 7 V G 9 0 Y W w s M T J 9 J n F 1 b 3 Q 7 L C Z x d W 9 0 O 0 9 k Y m M u R G F 0 Y V N v d X J j Z V x c L z E v Z H N u P V B J Q 0 F O Z X Q v U E l D Q U 5 l d C 9 B b m 5 1 Y W x S Z X B v c n Q v d G J s M T E u e 1 R v d G F s I C g l K S w x M 3 0 m c X V v d D t d L C Z x d W 9 0 O 0 N v b H V t b k N v d W 5 0 J n F 1 b 3 Q 7 O j E 0 L C Z x d W 9 0 O 0 t l e U N v b H V t b k 5 h b W V z J n F 1 b 3 Q 7 O l t d L C Z x d W 9 0 O 0 N v b H V t b k l k Z W 5 0 a X R p Z X M m c X V v d D s 6 W y Z x d W 9 0 O 0 9 k Y m M u R G F 0 Y V N v d X J j Z V x c L z E v Z H N u P V B J Q 0 F O Z X Q v U E l D Q U 5 l d C 9 B b m 5 1 Y W x S Z X B v c n Q v d G J s M T E u e 1 l l Y X I s M H 0 m c X V v d D s s J n F 1 b 3 Q 7 T 2 R i Y y 5 E Y X R h U 2 9 1 c m N l X F w v M S 9 k c 2 4 9 U E l D Q U 5 l d C 9 Q S U N B T m V 0 L 0 F u b n V h b F J l c G 9 y d C 9 0 Y m w x M S 5 7 T 3 J n Y W 5 p c 2 F 0 a W 9 u L D F 9 J n F 1 b 3 Q 7 L C Z x d W 9 0 O 0 9 k Y m M u R G F 0 Y V N v d X J j Z V x c L z E v Z H N u P V B J Q 0 F O Z X Q v U E l D Q U 5 l d C 9 B b m 5 1 Y W x S Z X B v c n Q v d G J s M T E u e 1 x 1 M D A z Y z E l L D J 9 J n F 1 b 3 Q 7 L C Z x d W 9 0 O 0 9 k Y m M u R G F 0 Y V N v d X J j Z V x c L z E v Z H N u P V B J Q 0 F O Z X Q v U E l D Q U 5 l d C 9 B b m 5 1 Y W x S Z X B v c n Q v d G J s M T E u e 1 x 1 M D A z Y z E l I C g l K S w z f S Z x d W 9 0 O y w m c X V v d D t P Z G J j L k R h d G F T b 3 V y Y 2 V c X C 8 x L 2 R z b j 1 Q S U N B T m V 0 L 1 B J Q 0 F O Z X Q v Q W 5 u d W F s U m V w b 3 J 0 L 3 R i b D E x L n s x L T U l L D R 9 J n F 1 b 3 Q 7 L C Z x d W 9 0 O 0 9 k Y m M u R G F 0 Y V N v d X J j Z V x c L z E v Z H N u P V B J Q 0 F O Z X Q v U E l D Q U 5 l d C 9 B b m 5 1 Y W x S Z X B v c n Q v d G J s M T E u e z E t N S U g K C U p L D V 9 J n F 1 b 3 Q 7 L C Z x d W 9 0 O 0 9 k Y m M u R G F 0 Y V N v d X J j Z V x c L z E v Z H N u P V B J Q 0 F O Z X Q v U E l D Q U 5 l d C 9 B b m 5 1 Y W x S Z X B v c n Q v d G J s M T E u e z U t M T U l L D Z 9 J n F 1 b 3 Q 7 L C Z x d W 9 0 O 0 9 k Y m M u R G F 0 Y V N v d X J j Z V x c L z E v Z H N u P V B J Q 0 F O Z X Q v U E l D Q U 5 l d C 9 B b m 5 1 Y W x S Z X B v c n Q v d G J s M T E u e z U t M T U l I C g l K S w 3 f S Z x d W 9 0 O y w m c X V v d D t P Z G J j L k R h d G F T b 3 V y Y 2 V c X C 8 x L 2 R z b j 1 Q S U N B T m V 0 L 1 B J Q 0 F O Z X Q v Q W 5 u d W F s U m V w b 3 J 0 L 3 R i b D E x L n s x N S 0 z M C U s O H 0 m c X V v d D s s J n F 1 b 3 Q 7 T 2 R i Y y 5 E Y X R h U 2 9 1 c m N l X F w v M S 9 k c 2 4 9 U E l D Q U 5 l d C 9 Q S U N B T m V 0 L 0 F u b n V h b F J l c G 9 y d C 9 0 Y m w x M S 5 7 M T U t M z A l I C g l K S w 5 f S Z x d W 9 0 O y w m c X V v d D t P Z G J j L k R h d G F T b 3 V y Y 2 V c X C 8 x L 2 R z b j 1 Q S U N B T m V 0 L 1 B J Q 0 F O Z X Q v Q W 5 u d W F s U m V w b 3 J 0 L 3 R i b D E x L n s z M C U r L D E w f S Z x d W 9 0 O y w m c X V v d D t P Z G J j L k R h d G F T b 3 V y Y 2 V c X C 8 x L 2 R z b j 1 Q S U N B T m V 0 L 1 B J Q 0 F O Z X Q v Q W 5 u d W F s U m V w b 3 J 0 L 3 R i b D E x L n s z M C U r I C g l K S w x M X 0 m c X V v d D s s J n F 1 b 3 Q 7 T 2 R i Y y 5 E Y X R h U 2 9 1 c m N l X F w v M S 9 k c 2 4 9 U E l D Q U 5 l d C 9 Q S U N B T m V 0 L 0 F u b n V h b F J l c G 9 y d C 9 0 Y m w x M S 5 7 V G 9 0 Y W w s M T J 9 J n F 1 b 3 Q 7 L C Z x d W 9 0 O 0 9 k Y m M u R G F 0 Y V N v d X J j Z V x c L z E v Z H N u P V B J Q 0 F O Z X Q v U E l D Q U 5 l d C 9 B b m 5 1 Y W x S Z X B v c n Q v d G J s M T E u e 1 R v d G F s I C g l K S w x M 3 0 m c X V v d D t d L C Z x d W 9 0 O 1 J l b G F 0 a W 9 u c 2 h p c E l u Z m 8 m c X V v d D s 6 W 1 1 9 I i A v P j x F b n R y e S B U e X B l P S J G a W x s R X J y b 3 J D b 2 R l I i B W Y W x 1 Z T 0 i c 1 V u a 2 5 v d 2 4 i I C 8 + P E V u d H J 5 I F R 5 c G U 9 I k Z p b G x D b 3 V u d C I g V m F s d W U 9 I m w x M D A i I C 8 + P E V u d H J 5 I F R 5 c G U 9 I k F k Z G V k V G 9 E Y X R h T W 9 k Z W w i I F Z h b H V l P S J s M C I g L z 4 8 L 1 N 0 Y W J s Z U V u d H J p Z X M + P C 9 J d G V t P j x J d G V t P j x J d G V t T G 9 j Y X R p b 2 4 + P E l 0 Z W 1 U e X B l P k Z v c m 1 1 b G E 8 L 0 l 0 Z W 1 U e X B l P j x J d G V t U G F 0 a D 5 T Z W N 0 a W 9 u M S 9 0 Y m w x M S 9 T b 3 V y Y 2 U 8 L 0 l 0 Z W 1 Q Y X R o P j w v S X R l b U x v Y 2 F 0 a W 9 u P j x T d G F i b G V F b n R y a W V z I C 8 + P C 9 J d G V t P j x J d G V t P j x J d G V t T G 9 j Y X R p b 2 4 + P E l 0 Z W 1 U e X B l P k Z v c m 1 1 b G E 8 L 0 l 0 Z W 1 U e X B l P j x J d G V t U G F 0 a D 5 T Z W N 0 a W 9 u M S 9 0 Y m w x M S 9 Q S U N B T m V 0 Q W 5 v b l 9 E Y X R h Y m F z Z T w v S X R l b V B h d G g + P C 9 J d G V t T G 9 j Y X R p b 2 4 + P F N 0 Y W J s Z U V u d H J p Z X M g L z 4 8 L 0 l 0 Z W 0 + P E l 0 Z W 0 + P E l 0 Z W 1 M b 2 N h d G l v b j 4 8 S X R l b V R 5 c G U + R m 9 y b X V s Y T w v S X R l b V R 5 c G U + P E l 0 Z W 1 Q Y X R o P l N l Y 3 R p b 2 4 x L 3 R i b D E x L 2 R i b 1 9 T Y 2 h l b W E 8 L 0 l 0 Z W 1 Q Y X R o P j w v S X R l b U x v Y 2 F 0 a W 9 u P j x T d G F i b G V F b n R y a W V z I C 8 + P C 9 J d G V t P j x J d G V t P j x J d G V t T G 9 j Y X R p b 2 4 + P E l 0 Z W 1 U e X B l P k Z v c m 1 1 b G E 8 L 0 l 0 Z W 1 U e X B l P j x J d G V t U G F 0 a D 5 T Z W N 0 a W 9 u M S 9 0 Y m w x M S 9 0 Y m w x M V 9 U Y W J s Z T w v S X R l b V B h d G g + P C 9 J d G V t T G 9 j Y X R p b 2 4 + P F N 0 Y W J s Z U V u d H J p Z X M g L z 4 8 L 0 l 0 Z W 0 + P E l 0 Z W 0 + P E l 0 Z W 1 M b 2 N h d G l v b j 4 8 S X R l b V R 5 c G U + R m 9 y b X V s Y T w v S X R l b V R 5 c G U + P E l 0 Z W 1 Q Y X R o P l N l Y 3 R p b 2 4 x L 3 R i b D E x L 1 N v c n R l Z C U y M F J v d 3 M 8 L 0 l 0 Z W 1 Q Y X R o P j w v S X R l b U x v Y 2 F 0 a W 9 u P j x T d G F i b G V F b n R y a W V z I C 8 + P C 9 J d G V t P j x J d G V t P j x J d G V t T G 9 j Y X R p b 2 4 + P E l 0 Z W 1 U e X B l P k Z v c m 1 1 b G E 8 L 0 l 0 Z W 1 U e X B l P j x J d G V t U G F 0 a D 5 T Z W N 0 a W 9 u M S 9 0 Y m w x M S 9 S Z W 1 v d m V k J T I w Q 2 9 s d W 1 u c z w v S X R l b V B h d G g + P C 9 J d G V t T G 9 j Y X R p b 2 4 + P F N 0 Y W J s Z U V u d H J p Z X M g L z 4 8 L 0 l 0 Z W 0 + P E l 0 Z W 0 + P E l 0 Z W 1 M b 2 N h d G l v b j 4 8 S X R l b V R 5 c G U + R m 9 y b X V s Y T w v S X R l b V R 5 c G U + P E l 0 Z W 1 Q Y X R o P l N l Y 3 R p b 2 4 x L 3 R i b D E 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M 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N v b H V t b l R 5 c G V z I i B W Y W x 1 Z T 0 i c 0 J n S U d B Z 1 l D Q m d J R 0 F n W T 0 i I C 8 + P E V u d H J 5 I F R 5 c G U 9 I k Z p b G x M Y X N 0 V X B k Y X R l Z C I g V m F s d W U 9 I m Q y M D I w L T E y L T A 3 V D E 3 O j I 0 O j Q w L j M 0 M j A 1 N j N a I i A v P j x F b n R y e S B U e X B l P S J R d W V y e U l E I i B W Y W x 1 Z T 0 i c z U w M 2 I x Z j U 5 L T U 1 M m I t N G J h Y y 0 5 Z T B j L T g w Z j Y 3 M T V k Z G M w N i I g L z 4 8 R W 5 0 c n k g V H l w Z T 0 i R m l s b E N v b H V t b k 5 h b W V z I i B W Y W x 1 Z T 0 i c 1 s m c X V v d D t B Z G 1 p c 3 N p b 2 4 g d H l w Z S 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F c n J v c k N v d W 5 0 I i B W Y W x 1 Z T 0 i b D A i I C 8 + P E V u d H J 5 I F R 5 c G U 9 I k Z p b G x T d G F 0 d X M i I F Z h b H V l P S J z Q 2 9 t c G x l d G U i I C 8 + P E V u d H J 5 I F R 5 c G U 9 I k Z p b G x F c n J v c k N v Z G U i I F Z h b H V l P S J z V W 5 r b m 9 3 b i I g L z 4 8 R W 5 0 c n k g V H l w Z T 0 i R m l s b E N v d W 5 0 I i B W Y W x 1 Z T 0 i b D Y 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E y L n t B Z G 1 p c 3 N p b 2 4 g d H l w Z S w w f S Z x d W 9 0 O y w m c X V v d D t P Z G J j L k R h d G F T b 3 V y Y 2 V c X C 8 x L 2 R z b j 1 Q S U N B T m V 0 L 1 B J Q 0 F O Z X Q v Q W 5 u d W F s U m V w b 3 J 0 L 3 R i b D E y L n t c d T A w M 2 M x L D F 9 J n F 1 b 3 Q 7 L C Z x d W 9 0 O 0 9 k Y m M u R G F 0 Y V N v d X J j Z V x c L z E v Z H N u P V B J Q 0 F O Z X Q v U E l D Q U 5 l d C 9 B b m 5 1 Y W x S Z X B v c n Q v d G J s M T I u e 1 x 1 M D A z Y z E g K C U p L D J 9 J n F 1 b 3 Q 7 L C Z x d W 9 0 O 0 9 k Y m M u R G F 0 Y V N v d X J j Z V x c L z E v Z H N u P V B J Q 0 F O Z X Q v U E l D Q U 5 l d C 9 B b m 5 1 Y W x S Z X B v c n Q v d G J s M T I u e z E t N C w z f S Z x d W 9 0 O y w m c X V v d D t P Z G J j L k R h d G F T b 3 V y Y 2 V c X C 8 x L 2 R z b j 1 Q S U N B T m V 0 L 1 B J Q 0 F O Z X Q v Q W 5 u d W F s U m V w b 3 J 0 L 3 R i b D E y L n s x L T Q g K C U p L D R 9 J n F 1 b 3 Q 7 L C Z x d W 9 0 O 0 9 k Y m M u R G F 0 Y V N v d X J j Z V x c L z E v Z H N u P V B J Q 0 F O Z X Q v U E l D Q U 5 l d C 9 B b m 5 1 Y W x S Z X B v c n Q v d G J s M T I u e z U t M T A s N X 0 m c X V v d D s s J n F 1 b 3 Q 7 T 2 R i Y y 5 E Y X R h U 2 9 1 c m N l X F w v M S 9 k c 2 4 9 U E l D Q U 5 l d C 9 Q S U N B T m V 0 L 0 F u b n V h b F J l c G 9 y d C 9 0 Y m w x M i 5 7 N S 0 x M C A o J S k s N n 0 m c X V v d D s s J n F 1 b 3 Q 7 T 2 R i Y y 5 E Y X R h U 2 9 1 c m N l X F w v M S 9 k c 2 4 9 U E l D Q U 5 l d C 9 Q S U N B T m V 0 L 0 F u b n V h b F J l c G 9 y d C 9 0 Y m w x M i 5 7 M T E t M T U s N 3 0 m c X V v d D s s J n F 1 b 3 Q 7 T 2 R i Y y 5 E Y X R h U 2 9 1 c m N l X F w v M S 9 k c 2 4 9 U E l D Q U 5 l d C 9 Q S U N B T m V 0 L 0 F u b n V h b F J l c G 9 y d C 9 0 Y m w x M i 5 7 M T E t M T U g K C U p L D h 9 J n F 1 b 3 Q 7 L C Z x d W 9 0 O 0 9 k Y m M u R G F 0 Y V N v d X J j Z V x c L z E v Z H N u P V B J Q 0 F O Z X Q v U E l D Q U 5 l d C 9 B b m 5 1 Y W x S Z X B v c n Q v d G J s M T I u e 1 R v d G F s L D l 9 J n F 1 b 3 Q 7 L C Z x d W 9 0 O 0 9 k Y m M u R G F 0 Y V N v d X J j Z V x c L z E v Z H N u P V B J Q 0 F O Z X Q v U E l D Q U 5 l d C 9 B b m 5 1 Y W x S Z X B v c n Q v d G J s M T I u e 1 R v d G F s I C g l K S w x M H 0 m c X V v d D t d L C Z x d W 9 0 O 0 N v b H V t b k N v d W 5 0 J n F 1 b 3 Q 7 O j E x L C Z x d W 9 0 O 0 t l e U N v b H V t b k 5 h b W V z J n F 1 b 3 Q 7 O l t d L C Z x d W 9 0 O 0 N v b H V t b k l k Z W 5 0 a X R p Z X M m c X V v d D s 6 W y Z x d W 9 0 O 0 9 k Y m M u R G F 0 Y V N v d X J j Z V x c L z E v Z H N u P V B J Q 0 F O Z X Q v U E l D Q U 5 l d C 9 B b m 5 1 Y W x S Z X B v c n Q v d G J s M T I u e 0 F k b W l z c 2 l v b i B 0 e X B l L D B 9 J n F 1 b 3 Q 7 L C Z x d W 9 0 O 0 9 k Y m M u R G F 0 Y V N v d X J j Z V x c L z E v Z H N u P V B J Q 0 F O Z X Q v U E l D Q U 5 l d C 9 B b m 5 1 Y W x S Z X B v c n Q v d G J s M T I u e 1 x 1 M D A z Y z E s M X 0 m c X V v d D s s J n F 1 b 3 Q 7 T 2 R i Y y 5 E Y X R h U 2 9 1 c m N l X F w v M S 9 k c 2 4 9 U E l D Q U 5 l d C 9 Q S U N B T m V 0 L 0 F u b n V h b F J l c G 9 y d C 9 0 Y m w x M i 5 7 X H U w M D N j M S A o J S k s M n 0 m c X V v d D s s J n F 1 b 3 Q 7 T 2 R i Y y 5 E Y X R h U 2 9 1 c m N l X F w v M S 9 k c 2 4 9 U E l D Q U 5 l d C 9 Q S U N B T m V 0 L 0 F u b n V h b F J l c G 9 y d C 9 0 Y m w x M i 5 7 M S 0 0 L D N 9 J n F 1 b 3 Q 7 L C Z x d W 9 0 O 0 9 k Y m M u R G F 0 Y V N v d X J j Z V x c L z E v Z H N u P V B J Q 0 F O Z X Q v U E l D Q U 5 l d C 9 B b m 5 1 Y W x S Z X B v c n Q v d G J s M T I u e z E t N C A o J S k s N H 0 m c X V v d D s s J n F 1 b 3 Q 7 T 2 R i Y y 5 E Y X R h U 2 9 1 c m N l X F w v M S 9 k c 2 4 9 U E l D Q U 5 l d C 9 Q S U N B T m V 0 L 0 F u b n V h b F J l c G 9 y d C 9 0 Y m w x M i 5 7 N S 0 x M C w 1 f S Z x d W 9 0 O y w m c X V v d D t P Z G J j L k R h d G F T b 3 V y Y 2 V c X C 8 x L 2 R z b j 1 Q S U N B T m V 0 L 1 B J Q 0 F O Z X Q v Q W 5 u d W F s U m V w b 3 J 0 L 3 R i b D E y L n s 1 L T E w I C g l K S w 2 f S Z x d W 9 0 O y w m c X V v d D t P Z G J j L k R h d G F T b 3 V y Y 2 V c X C 8 x L 2 R z b j 1 Q S U N B T m V 0 L 1 B J Q 0 F O Z X Q v Q W 5 u d W F s U m V w b 3 J 0 L 3 R i b D E y L n s x M S 0 x N S w 3 f S Z x d W 9 0 O y w m c X V v d D t P Z G J j L k R h d G F T b 3 V y Y 2 V c X C 8 x L 2 R z b j 1 Q S U N B T m V 0 L 1 B J Q 0 F O Z X Q v Q W 5 u d W F s U m V w b 3 J 0 L 3 R i b D E y L n s x M S 0 x N S A o J S k s O H 0 m c X V v d D s s J n F 1 b 3 Q 7 T 2 R i Y y 5 E Y X R h U 2 9 1 c m N l X F w v M S 9 k c 2 4 9 U E l D Q U 5 l d C 9 Q S U N B T m V 0 L 0 F u b n V h b F J l c G 9 y d C 9 0 Y m w x M i 5 7 V G 9 0 Y W w s O X 0 m c X V v d D s s J n F 1 b 3 Q 7 T 2 R i Y y 5 E Y X R h U 2 9 1 c m N l X F w v M S 9 k c 2 4 9 U E l D Q U 5 l d C 9 Q S U N B T m V 0 L 0 F u b n V h b F J l c G 9 y d C 9 0 Y m w x M i 5 7 V G 9 0 Y W w g K C U p L D E w f S Z x d W 9 0 O 1 0 s J n F 1 b 3 Q 7 U m V s Y X R p b 2 5 z a G l w S W 5 m b y Z x d W 9 0 O z p b X X 0 i I C 8 + P E V u d H J 5 I F R 5 c G U 9 I k F k Z G V k V G 9 E Y X R h T W 9 k Z W w i I F Z h b H V l P S J s M C I g L z 4 8 L 1 N 0 Y W J s Z U V u d H J p Z X M + P C 9 J d G V t P j x J d G V t P j x J d G V t T G 9 j Y X R p b 2 4 + P E l 0 Z W 1 U e X B l P k Z v c m 1 1 b G E 8 L 0 l 0 Z W 1 U e X B l P j x J d G V t U G F 0 a D 5 T Z W N 0 a W 9 u M S 9 0 Y m w x M i 9 T b 3 V y Y 2 U 8 L 0 l 0 Z W 1 Q Y X R o P j w v S X R l b U x v Y 2 F 0 a W 9 u P j x T d G F i b G V F b n R y a W V z I C 8 + P C 9 J d G V t P j x J d G V t P j x J d G V t T G 9 j Y X R p b 2 4 + P E l 0 Z W 1 U e X B l P k Z v c m 1 1 b G E 8 L 0 l 0 Z W 1 U e X B l P j x J d G V t U G F 0 a D 5 T Z W N 0 a W 9 u M S 9 0 Y m w x M i 9 Q S U N B T m V 0 Q W 5 v b l 9 E Y X R h Y m F z Z T w v S X R l b V B h d G g + P C 9 J d G V t T G 9 j Y X R p b 2 4 + P F N 0 Y W J s Z U V u d H J p Z X M g L z 4 8 L 0 l 0 Z W 0 + P E l 0 Z W 0 + P E l 0 Z W 1 M b 2 N h d G l v b j 4 8 S X R l b V R 5 c G U + R m 9 y b X V s Y T w v S X R l b V R 5 c G U + P E l 0 Z W 1 Q Y X R o P l N l Y 3 R p b 2 4 x L 3 R i b D E y L 2 R i b 1 9 T Y 2 h l b W E 8 L 0 l 0 Z W 1 Q Y X R o P j w v S X R l b U x v Y 2 F 0 a W 9 u P j x T d G F i b G V F b n R y a W V z I C 8 + P C 9 J d G V t P j x J d G V t P j x J d G V t T G 9 j Y X R p b 2 4 + P E l 0 Z W 1 U e X B l P k Z v c m 1 1 b G E 8 L 0 l 0 Z W 1 U e X B l P j x J d G V t U G F 0 a D 5 T Z W N 0 a W 9 u M S 9 0 Y m w x M i 9 0 Y m w x M l 9 U Y W J s Z T w v S X R l b V B h d G g + P C 9 J d G V t T G 9 j Y X R p b 2 4 + P F N 0 Y W J s Z U V u d H J p Z X M g L z 4 8 L 0 l 0 Z W 0 + P E l 0 Z W 0 + P E l 0 Z W 1 M b 2 N h d G l v b j 4 8 S X R l b V R 5 c G U + R m 9 y b X V s Y T w v S X R l b V R 5 c G U + P E l 0 Z W 1 Q Y X R o P l N l Y 3 R p b 2 4 x L 3 R i b D E y L 1 N v c n R l Z C U y M F J v d 3 M 8 L 0 l 0 Z W 1 Q Y X R o P j w v S X R l b U x v Y 2 F 0 a W 9 u P j x T d G F i b G V F b n R y a W V z I C 8 + P C 9 J d G V t P j x J d G V t P j x J d G V t T G 9 j Y X R p b 2 4 + P E l 0 Z W 1 U e X B l P k Z v c m 1 1 b G E 8 L 0 l 0 Z W 1 U e X B l P j x J d G V t U G F 0 a D 5 T Z W N 0 a W 9 u M S 9 0 Y m w x M i 9 S Z W 1 v d m V k J T I w Q 2 9 s d W 1 u c z w v S X R l b V B h d G g + P C 9 J d G V t T G 9 j Y X R p b 2 4 + P F N 0 Y W J s Z U V u d H J p Z X M g L z 4 8 L 0 l 0 Z W 0 + P E l 0 Z W 0 + P E l 0 Z W 1 M b 2 N h d G l v b j 4 8 S X R l b V R 5 c G U + R m 9 y b X V s Y T w v S X R l b V R 5 c G U + P E l 0 Z W 1 Q Y X R o P l N l Y 3 R p b 2 4 x L 3 R i b D E 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M y 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I t M D d U M T c 6 M j Q 6 N T c u O T I 2 N j I y O F o i I C 8 + P E V u d H J 5 I F R 5 c G U 9 I k Z p b G x D b 2 x 1 b W 5 U e X B l c y I g V m F s d W U 9 I n N C Z 1 l D Q m d J R 0 F n W U N C Z 0 l H Q W d Z P S I g L z 4 8 R W 5 0 c n k g V H l w Z T 0 i U X V l c n l J R C I g V m F s d W U 9 I n N i N j E w N m F h Y y 0 5 M j E 4 L T Q 0 N T I t Y T d h M y 0 0 Z W M z Z D Q 3 Z T I 1 N z M i I C 8 + P E V u d H J 5 I F R 5 c G U 9 I k Z p b G x D b 2 x 1 b W 5 O Y W 1 l c y I g V m F s d W U 9 I n N b J n F 1 b 3 Q 7 W W V h c i Z x d W 9 0 O y w m c X V v d D t P c m d h b m l z Y X R p b 2 4 m c X V v d D s s J n F 1 b 3 Q 7 U G x h b m 5 l Z C A t I G Z v b G x v d 2 l u Z y B z d X J n Z X J 5 J n F 1 b 3 Q 7 L C Z x d W 9 0 O 1 B s Y W 5 u Z W Q g L S B m b 2 x s b 3 d p b m c g c 3 V y Z 2 V y e S A o J S k m c X V v d D s s J n F 1 b 3 Q 7 V W 5 w b G F u b m V k I C 0 g Z m 9 s b G 9 3 a W 5 n I H N 1 c m d l c n k m c X V v d D s s J n F 1 b 3 Q 7 V W 5 w b G F u b m V k I C 0 g Z m 9 s b G 9 3 a W 5 n I H N 1 c m d l c n k g K C U p J n F 1 b 3 Q 7 L C Z x d W 9 0 O 1 B s Y W 5 u Z W Q g L S B v d G h l c i Z x d W 9 0 O y w m c X V v d D t Q b G F u b m V k I C 0 g b 3 R o Z X I g K C U p J n F 1 b 3 Q 7 L C Z x d W 9 0 O 1 V u c G x h b m 5 l Z C A t I G 9 0 a G V y J n F 1 b 3 Q 7 L C Z x d W 9 0 O 1 V u c G x h b m 5 l Z C A t I G 9 0 a G V y I C g l K S Z x d W 9 0 O y w m c X V v d D t V b m t u b 3 d u J n F 1 b 3 Q 7 L C Z x d W 9 0 O 1 V u a 2 5 v d 2 4 g K C U p J n F 1 b 3 Q 7 L C Z x d W 9 0 O 1 R v d G F s J n F 1 b 3 Q 7 L C Z x d W 9 0 O 1 R v d G F s I C g l K 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T M u e 1 l l Y X I s M H 0 m c X V v d D s s J n F 1 b 3 Q 7 T 2 R i Y y 5 E Y X R h U 2 9 1 c m N l X F w v M S 9 k c 2 4 9 U E l D Q U 5 l d C 9 Q S U N B T m V 0 L 0 F u b n V h b F J l c G 9 y d C 9 0 Y m w x M y 5 7 T 3 J n Y W 5 p c 2 F 0 a W 9 u L D F 9 J n F 1 b 3 Q 7 L C Z x d W 9 0 O 0 9 k Y m M u R G F 0 Y V N v d X J j Z V x c L z E v Z H N u P V B J Q 0 F O Z X Q v U E l D Q U 5 l d C 9 B b m 5 1 Y W x S Z X B v c n Q v d G J s M T M u e 1 B s Y W 5 u Z W Q g L S B m b 2 x s b 3 d p b m c g c 3 V y Z 2 V y e S w y f S Z x d W 9 0 O y w m c X V v d D t P Z G J j L k R h d G F T b 3 V y Y 2 V c X C 8 x L 2 R z b j 1 Q S U N B T m V 0 L 1 B J Q 0 F O Z X Q v Q W 5 u d W F s U m V w b 3 J 0 L 3 R i b D E z L n t Q b G F u b m V k I C 0 g Z m 9 s b G 9 3 a W 5 n I H N 1 c m d l c n k g K C U p L D N 9 J n F 1 b 3 Q 7 L C Z x d W 9 0 O 0 9 k Y m M u R G F 0 Y V N v d X J j Z V x c L z E v Z H N u P V B J Q 0 F O Z X Q v U E l D Q U 5 l d C 9 B b m 5 1 Y W x S Z X B v c n Q v d G J s M T M u e 1 V u c G x h b m 5 l Z C A t I G Z v b G x v d 2 l u Z y B z d X J n Z X J 5 L D R 9 J n F 1 b 3 Q 7 L C Z x d W 9 0 O 0 9 k Y m M u R G F 0 Y V N v d X J j Z V x c L z E v Z H N u P V B J Q 0 F O Z X Q v U E l D Q U 5 l d C 9 B b m 5 1 Y W x S Z X B v c n Q v d G J s M T M u e 1 V u c G x h b m 5 l Z C A t I G Z v b G x v d 2 l u Z y B z d X J n Z X J 5 I C g l K S w 1 f S Z x d W 9 0 O y w m c X V v d D t P Z G J j L k R h d G F T b 3 V y Y 2 V c X C 8 x L 2 R z b j 1 Q S U N B T m V 0 L 1 B J Q 0 F O Z X Q v Q W 5 u d W F s U m V w b 3 J 0 L 3 R i b D E z L n t Q b G F u b m V k I C 0 g b 3 R o Z X I s N n 0 m c X V v d D s s J n F 1 b 3 Q 7 T 2 R i Y y 5 E Y X R h U 2 9 1 c m N l X F w v M S 9 k c 2 4 9 U E l D Q U 5 l d C 9 Q S U N B T m V 0 L 0 F u b n V h b F J l c G 9 y d C 9 0 Y m w x M y 5 7 U G x h b m 5 l Z C A t I G 9 0 a G V y I C g l K S w 3 f S Z x d W 9 0 O y w m c X V v d D t P Z G J j L k R h d G F T b 3 V y Y 2 V c X C 8 x L 2 R z b j 1 Q S U N B T m V 0 L 1 B J Q 0 F O Z X Q v Q W 5 u d W F s U m V w b 3 J 0 L 3 R i b D E z L n t V b n B s Y W 5 u Z W Q g L S B v d G h l c i w 4 f S Z x d W 9 0 O y w m c X V v d D t P Z G J j L k R h d G F T b 3 V y Y 2 V c X C 8 x L 2 R z b j 1 Q S U N B T m V 0 L 1 B J Q 0 F O Z X Q v Q W 5 u d W F s U m V w b 3 J 0 L 3 R i b D E z L n t V b n B s Y W 5 u Z W Q g L S B v d G h l c i A o J S k s O X 0 m c X V v d D s s J n F 1 b 3 Q 7 T 2 R i Y y 5 E Y X R h U 2 9 1 c m N l X F w v M S 9 k c 2 4 9 U E l D Q U 5 l d C 9 Q S U N B T m V 0 L 0 F u b n V h b F J l c G 9 y d C 9 0 Y m w x M y 5 7 V W 5 r b m 9 3 b i w x M H 0 m c X V v d D s s J n F 1 b 3 Q 7 T 2 R i Y y 5 E Y X R h U 2 9 1 c m N l X F w v M S 9 k c 2 4 9 U E l D Q U 5 l d C 9 Q S U N B T m V 0 L 0 F u b n V h b F J l c G 9 y d C 9 0 Y m w x M y 5 7 V W 5 r b m 9 3 b i A o J S k s M T F 9 J n F 1 b 3 Q 7 L C Z x d W 9 0 O 0 9 k Y m M u R G F 0 Y V N v d X J j Z V x c L z E v Z H N u P V B J Q 0 F O Z X Q v U E l D Q U 5 l d C 9 B b m 5 1 Y W x S Z X B v c n Q v d G J s M T M u e 1 R v d G F s L D E y f S Z x d W 9 0 O y w m c X V v d D t P Z G J j L k R h d G F T b 3 V y Y 2 V c X C 8 x L 2 R z b j 1 Q S U N B T m V 0 L 1 B J Q 0 F O Z X Q v Q W 5 u d W F s U m V w b 3 J 0 L 3 R i b D E z L n t U b 3 R h b C A o J S k s M T N 9 J n F 1 b 3 Q 7 X S w m c X V v d D t D b 2 x 1 b W 5 D b 3 V u d C Z x d W 9 0 O z o x N C w m c X V v d D t L Z X l D b 2 x 1 b W 5 O Y W 1 l c y Z x d W 9 0 O z p b X S w m c X V v d D t D b 2 x 1 b W 5 J Z G V u d G l 0 a W V z J n F 1 b 3 Q 7 O l s m c X V v d D t P Z G J j L k R h d G F T b 3 V y Y 2 V c X C 8 x L 2 R z b j 1 Q S U N B T m V 0 L 1 B J Q 0 F O Z X Q v Q W 5 u d W F s U m V w b 3 J 0 L 3 R i b D E z L n t Z Z W F y L D B 9 J n F 1 b 3 Q 7 L C Z x d W 9 0 O 0 9 k Y m M u R G F 0 Y V N v d X J j Z V x c L z E v Z H N u P V B J Q 0 F O Z X Q v U E l D Q U 5 l d C 9 B b m 5 1 Y W x S Z X B v c n Q v d G J s M T M u e 0 9 y Z 2 F u a X N h d G l v b i w x f S Z x d W 9 0 O y w m c X V v d D t P Z G J j L k R h d G F T b 3 V y Y 2 V c X C 8 x L 2 R z b j 1 Q S U N B T m V 0 L 1 B J Q 0 F O Z X Q v Q W 5 u d W F s U m V w b 3 J 0 L 3 R i b D E z L n t Q b G F u b m V k I C 0 g Z m 9 s b G 9 3 a W 5 n I H N 1 c m d l c n k s M n 0 m c X V v d D s s J n F 1 b 3 Q 7 T 2 R i Y y 5 E Y X R h U 2 9 1 c m N l X F w v M S 9 k c 2 4 9 U E l D Q U 5 l d C 9 Q S U N B T m V 0 L 0 F u b n V h b F J l c G 9 y d C 9 0 Y m w x M y 5 7 U G x h b m 5 l Z C A t I G Z v b G x v d 2 l u Z y B z d X J n Z X J 5 I C g l K S w z f S Z x d W 9 0 O y w m c X V v d D t P Z G J j L k R h d G F T b 3 V y Y 2 V c X C 8 x L 2 R z b j 1 Q S U N B T m V 0 L 1 B J Q 0 F O Z X Q v Q W 5 u d W F s U m V w b 3 J 0 L 3 R i b D E z L n t V b n B s Y W 5 u Z W Q g L S B m b 2 x s b 3 d p b m c g c 3 V y Z 2 V y e S w 0 f S Z x d W 9 0 O y w m c X V v d D t P Z G J j L k R h d G F T b 3 V y Y 2 V c X C 8 x L 2 R z b j 1 Q S U N B T m V 0 L 1 B J Q 0 F O Z X Q v Q W 5 u d W F s U m V w b 3 J 0 L 3 R i b D E z L n t V b n B s Y W 5 u Z W Q g L S B m b 2 x s b 3 d p b m c g c 3 V y Z 2 V y e S A o J S k s N X 0 m c X V v d D s s J n F 1 b 3 Q 7 T 2 R i Y y 5 E Y X R h U 2 9 1 c m N l X F w v M S 9 k c 2 4 9 U E l D Q U 5 l d C 9 Q S U N B T m V 0 L 0 F u b n V h b F J l c G 9 y d C 9 0 Y m w x M y 5 7 U G x h b m 5 l Z C A t I G 9 0 a G V y L D Z 9 J n F 1 b 3 Q 7 L C Z x d W 9 0 O 0 9 k Y m M u R G F 0 Y V N v d X J j Z V x c L z E v Z H N u P V B J Q 0 F O Z X Q v U E l D Q U 5 l d C 9 B b m 5 1 Y W x S Z X B v c n Q v d G J s M T M u e 1 B s Y W 5 u Z W Q g L S B v d G h l c i A o J S k s N 3 0 m c X V v d D s s J n F 1 b 3 Q 7 T 2 R i Y y 5 E Y X R h U 2 9 1 c m N l X F w v M S 9 k c 2 4 9 U E l D Q U 5 l d C 9 Q S U N B T m V 0 L 0 F u b n V h b F J l c G 9 y d C 9 0 Y m w x M y 5 7 V W 5 w b G F u b m V k I C 0 g b 3 R o Z X I s O H 0 m c X V v d D s s J n F 1 b 3 Q 7 T 2 R i Y y 5 E Y X R h U 2 9 1 c m N l X F w v M S 9 k c 2 4 9 U E l D Q U 5 l d C 9 Q S U N B T m V 0 L 0 F u b n V h b F J l c G 9 y d C 9 0 Y m w x M y 5 7 V W 5 w b G F u b m V k I C 0 g b 3 R o Z X I g K C U p L D l 9 J n F 1 b 3 Q 7 L C Z x d W 9 0 O 0 9 k Y m M u R G F 0 Y V N v d X J j Z V x c L z E v Z H N u P V B J Q 0 F O Z X Q v U E l D Q U 5 l d C 9 B b m 5 1 Y W x S Z X B v c n Q v d G J s M T M u e 1 V u a 2 5 v d 2 4 s M T B 9 J n F 1 b 3 Q 7 L C Z x d W 9 0 O 0 9 k Y m M u R G F 0 Y V N v d X J j Z V x c L z E v Z H N u P V B J Q 0 F O Z X Q v U E l D Q U 5 l d C 9 B b m 5 1 Y W x S Z X B v c n Q v d G J s M T M u e 1 V u a 2 5 v d 2 4 g K C U p L D E x f S Z x d W 9 0 O y w m c X V v d D t P Z G J j L k R h d G F T b 3 V y Y 2 V c X C 8 x L 2 R z b j 1 Q S U N B T m V 0 L 1 B J Q 0 F O Z X Q v Q W 5 u d W F s U m V w b 3 J 0 L 3 R i b D E z L n t U b 3 R h b C w x M n 0 m c X V v d D s s J n F 1 b 3 Q 7 T 2 R i Y y 5 E Y X R h U 2 9 1 c m N l X F w v M S 9 k c 2 4 9 U E l D Q U 5 l d C 9 Q S U N B T m V 0 L 0 F u b n V h b F J l c G 9 y d C 9 0 Y m w x M y 5 7 V G 9 0 Y W w g K C U p L D E z f S Z x d W 9 0 O 1 0 s J n F 1 b 3 Q 7 U m V s Y X R p b 2 5 z a G l w S W 5 m b y Z x d W 9 0 O z p b X X 0 i I C 8 + P E V u d H J 5 I F R 5 c G U 9 I k Z p b G x D b 3 V u d C I g V m F s d W U 9 I m w x M D A i I C 8 + P E V u d H J 5 I F R 5 c G U 9 I k F k Z G V k V G 9 E Y X R h T W 9 k Z W w i I F Z h b H V l P S J s M C I g L z 4 8 L 1 N 0 Y W J s Z U V u d H J p Z X M + P C 9 J d G V t P j x J d G V t P j x J d G V t T G 9 j Y X R p b 2 4 + P E l 0 Z W 1 U e X B l P k Z v c m 1 1 b G E 8 L 0 l 0 Z W 1 U e X B l P j x J d G V t U G F 0 a D 5 T Z W N 0 a W 9 u M S 9 0 Y m w x M y 9 T b 3 V y Y 2 U 8 L 0 l 0 Z W 1 Q Y X R o P j w v S X R l b U x v Y 2 F 0 a W 9 u P j x T d G F i b G V F b n R y a W V z I C 8 + P C 9 J d G V t P j x J d G V t P j x J d G V t T G 9 j Y X R p b 2 4 + P E l 0 Z W 1 U e X B l P k Z v c m 1 1 b G E 8 L 0 l 0 Z W 1 U e X B l P j x J d G V t U G F 0 a D 5 T Z W N 0 a W 9 u M S 9 0 Y m w x M y 9 Q S U N B T m V 0 Q W 5 v b l 9 E Y X R h Y m F z Z T w v S X R l b V B h d G g + P C 9 J d G V t T G 9 j Y X R p b 2 4 + P F N 0 Y W J s Z U V u d H J p Z X M g L z 4 8 L 0 l 0 Z W 0 + P E l 0 Z W 0 + P E l 0 Z W 1 M b 2 N h d G l v b j 4 8 S X R l b V R 5 c G U + R m 9 y b X V s Y T w v S X R l b V R 5 c G U + P E l 0 Z W 1 Q Y X R o P l N l Y 3 R p b 2 4 x L 3 R i b D E z L 2 R i b 1 9 T Y 2 h l b W E 8 L 0 l 0 Z W 1 Q Y X R o P j w v S X R l b U x v Y 2 F 0 a W 9 u P j x T d G F i b G V F b n R y a W V z I C 8 + P C 9 J d G V t P j x J d G V t P j x J d G V t T G 9 j Y X R p b 2 4 + P E l 0 Z W 1 U e X B l P k Z v c m 1 1 b G E 8 L 0 l 0 Z W 1 U e X B l P j x J d G V t U G F 0 a D 5 T Z W N 0 a W 9 u M S 9 0 Y m w x M y 9 0 Y m w x M 1 9 U Y W J s Z T w v S X R l b V B h d G g + P C 9 J d G V t T G 9 j Y X R p b 2 4 + P F N 0 Y W J s Z U V u d H J p Z X M g L z 4 8 L 0 l 0 Z W 0 + P E l 0 Z W 0 + P E l 0 Z W 1 M b 2 N h d G l v b j 4 8 S X R l b V R 5 c G U + R m 9 y b X V s Y T w v S X R l b V R 5 c G U + P E l 0 Z W 1 Q Y X R o P l N l Y 3 R p b 2 4 x L 3 R i b D E z L 1 N v c n R l Z C U y M F J v d 3 M 8 L 0 l 0 Z W 1 Q Y X R o P j w v S X R l b U x v Y 2 F 0 a W 9 u P j x T d G F i b G V F b n R y a W V z I C 8 + P C 9 J d G V t P j x J d G V t P j x J d G V t T G 9 j Y X R p b 2 4 + P E l 0 Z W 1 U e X B l P k Z v c m 1 1 b G E 8 L 0 l 0 Z W 1 U e X B l P j x J d G V t U G F 0 a D 5 T Z W N 0 a W 9 u M S 9 0 Y m w x M y 9 S Z W 1 v d m V k J T I w Q 2 9 s d W 1 u c z w v S X R l b V B h d G g + P C 9 J d G V t T G 9 j Y X R p b 2 4 + P F N 0 Y W J s Z U V u d H J p Z X M g L z 4 8 L 0 l 0 Z W 0 + P E l 0 Z W 0 + P E l 0 Z W 1 M b 2 N h d G l v b j 4 8 S X R l b V R 5 c G U + R m 9 y b X V s Y T w v S X R l b V R 5 c G U + P E l 0 Z W 1 Q Y X R o P l N l Y 3 R p b 2 4 x L 3 J w d F Z p d z E z Q W d y 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O Y W 1 l V X B k Y X R l Z E F m d G V y R m l s b 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m 9 3 I i B W Y W x 1 Z T 0 i b D E i I C 8 + P E V u d H J 5 I F R 5 c G U 9 I l J l Y 2 9 2 Z X J 5 V G F y Z 2 V 0 Q 2 9 s d W 1 u I i B W Y W x 1 Z T 0 i b D E i I C 8 + P E V u d H J 5 I F R 5 c G U 9 I l J l Y 2 9 2 Z X J 5 V G F y Z 2 V 0 U 2 h l Z X Q i I F Z h b H V l P S J z U 2 h l Z X Q 1 I i A v P j x F b n R y e S B U e X B l P S J G a W x s R X J y b 3 J D b 2 R l I i B W Y W x 1 Z T 0 i c 1 V u a 2 5 v d 2 4 i I C 8 + P E V u d H J 5 I F R 5 c G U 9 I l F 1 Z X J 5 S U Q i I F Z h b H V l P S J z O T E 4 Y z J m N D U t N j l j M S 0 0 O T Y 3 L T k 5 N D M t Y T E 0 M z B i O G Q 3 M 2 E 3 I i A v P j x F b n R y e S B U e X B l P S J B Z G R l Z F R v R G F 0 Y U 1 v Z G V s I i B W Y W x 1 Z T 0 i b D A i I C 8 + P E V u d H J 5 I F R 5 c G U 9 I k Z p b G x M Y X N 0 V X B k Y X R l Z C I g V m F s d W U 9 I m Q y M D I w L T E w L T A 2 V D E 1 O j M 0 O j M x L j U 5 N T A w M j l a 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P Z G J j L k R h d G F T b 3 V y Y 2 V c X C 8 x L 2 R z b j 1 Q S U N B T m V 0 Q W 5 v b i 9 Q S U N B T m V 0 Q W 5 v b i 9 k Y m 8 v c n B 0 V m l 3 M T N B Z 3 I u e 0 9 y Z 2 F u a X N h d G l v b i w w f S Z x d W 9 0 O y w m c X V v d D t P Z G J j L k R h d G F T b 3 V y Y 2 V c X C 8 x L 2 R z b j 1 Q S U N B T m V 0 Q W 5 v b i 9 Q S U N B T m V 0 Q W 5 v b i 9 k Y m 8 v c n B 0 V m l 3 M T N B Z 3 I u e 1 B s Y W 5 u Z W Q g L S B m b 2 x s b 3 d p b m c g c 3 V y Z 2 V y e S w x f S Z x d W 9 0 O y w m c X V v d D t P Z G J j L k R h d G F T b 3 V y Y 2 V c X C 8 x L 2 R z b j 1 Q S U N B T m V 0 Q W 5 v b i 9 Q S U N B T m V 0 Q W 5 v b i 9 k Y m 8 v c n B 0 V m l 3 M T N B Z 3 I u e 1 V u c G x h b m 5 l Z C A t I G Z v b G x v d 2 l u Z y B z d X J n Z X J 5 L D J 9 J n F 1 b 3 Q 7 L C Z x d W 9 0 O 0 9 k Y m M u R G F 0 Y V N v d X J j Z V x c L z E v Z H N u P V B J Q 0 F O Z X R B b m 9 u L 1 B J Q 0 F O Z X R B b m 9 u L 2 R i b y 9 y c H R W a X c x M 0 F n c i 5 7 U G x h b m 5 l Z C A t I G 9 0 a G V y L D N 9 J n F 1 b 3 Q 7 L C Z x d W 9 0 O 0 9 k Y m M u R G F 0 Y V N v d X J j Z V x c L z E v Z H N u P V B J Q 0 F O Z X R B b m 9 u L 1 B J Q 0 F O Z X R B b m 9 u L 2 R i b y 9 y c H R W a X c x M 0 F n c i 5 7 V W 5 w b G F u b m V k I C 0 g b 3 R o Z X I s N H 0 m c X V v d D s s J n F 1 b 3 Q 7 T 2 R i Y y 5 E Y X R h U 2 9 1 c m N l X F w v M S 9 k c 2 4 9 U E l D Q U 5 l d E F u b 2 4 v U E l D Q U 5 l d E F u b 2 4 v Z G J v L 3 J w d F Z p d z E z Q W d y L n t V b m t u b 3 d u L D V 9 J n F 1 b 3 Q 7 X S w m c X V v d D t D b 2 x 1 b W 5 D b 3 V u d C Z x d W 9 0 O z o 2 L C Z x d W 9 0 O 0 t l e U N v b H V t b k 5 h b W V z J n F 1 b 3 Q 7 O l t d L C Z x d W 9 0 O 0 N v b H V t b k l k Z W 5 0 a X R p Z X M m c X V v d D s 6 W y Z x d W 9 0 O 0 9 k Y m M u R G F 0 Y V N v d X J j Z V x c L z E v Z H N u P V B J Q 0 F O Z X R B b m 9 u L 1 B J Q 0 F O Z X R B b m 9 u L 2 R i b y 9 y c H R W a X c x M 0 F n c i 5 7 T 3 J n Y W 5 p c 2 F 0 a W 9 u L D B 9 J n F 1 b 3 Q 7 L C Z x d W 9 0 O 0 9 k Y m M u R G F 0 Y V N v d X J j Z V x c L z E v Z H N u P V B J Q 0 F O Z X R B b m 9 u L 1 B J Q 0 F O Z X R B b m 9 u L 2 R i b y 9 y c H R W a X c x M 0 F n c i 5 7 U G x h b m 5 l Z C A t I G Z v b G x v d 2 l u Z y B z d X J n Z X J 5 L D F 9 J n F 1 b 3 Q 7 L C Z x d W 9 0 O 0 9 k Y m M u R G F 0 Y V N v d X J j Z V x c L z E v Z H N u P V B J Q 0 F O Z X R B b m 9 u L 1 B J Q 0 F O Z X R B b m 9 u L 2 R i b y 9 y c H R W a X c x M 0 F n c i 5 7 V W 5 w b G F u b m V k I C 0 g Z m 9 s b G 9 3 a W 5 n I H N 1 c m d l c n k s M n 0 m c X V v d D s s J n F 1 b 3 Q 7 T 2 R i Y y 5 E Y X R h U 2 9 1 c m N l X F w v M S 9 k c 2 4 9 U E l D Q U 5 l d E F u b 2 4 v U E l D Q U 5 l d E F u b 2 4 v Z G J v L 3 J w d F Z p d z E z Q W d y L n t Q b G F u b m V k I C 0 g b 3 R o Z X I s M 3 0 m c X V v d D s s J n F 1 b 3 Q 7 T 2 R i Y y 5 E Y X R h U 2 9 1 c m N l X F w v M S 9 k c 2 4 9 U E l D Q U 5 l d E F u b 2 4 v U E l D Q U 5 l d E F u b 2 4 v Z G J v L 3 J w d F Z p d z E z Q W d y L n t V b n B s Y W 5 u Z W Q g L S B v d G h l c i w 0 f S Z x d W 9 0 O y w m c X V v d D t P Z G J j L k R h d G F T b 3 V y Y 2 V c X C 8 x L 2 R z b j 1 Q S U N B T m V 0 Q W 5 v b i 9 Q S U N B T m V 0 Q W 5 v b i 9 k Y m 8 v c n B 0 V m l 3 M T N B Z 3 I u e 1 V u a 2 5 v d 2 4 s N X 0 m c X V v d D t d L C Z x d W 9 0 O 1 J l b G F 0 a W 9 u c 2 h p c E l u Z m 8 m c X V v d D s 6 W 1 1 9 I i A v P j w v U 3 R h Y m x l R W 5 0 c m l l c z 4 8 L 0 l 0 Z W 0 + P E l 0 Z W 0 + P E l 0 Z W 1 M b 2 N h d G l v b j 4 8 S X R l b V R 5 c G U + R m 9 y b X V s Y T w v S X R l b V R 5 c G U + P E l 0 Z W 1 Q Y X R o P l N l Y 3 R p b 2 4 x L 3 J w d F Z p d z E z Q W d y L 1 N v d X J j Z T w v S X R l b V B h d G g + P C 9 J d G V t T G 9 j Y X R p b 2 4 + P F N 0 Y W J s Z U V u d H J p Z X M g L z 4 8 L 0 l 0 Z W 0 + P E l 0 Z W 0 + P E l 0 Z W 1 M b 2 N h d G l v b j 4 8 S X R l b V R 5 c G U + R m 9 y b X V s Y T w v S X R l b V R 5 c G U + P E l 0 Z W 1 Q Y X R o P l N l Y 3 R p b 2 4 x L 3 J w d F Z p d z E z Q W d y L 1 B J Q 0 F O Z X R B b m 9 u X 0 R h d G F i Y X N l P C 9 J d G V t U G F 0 a D 4 8 L 0 l 0 Z W 1 M b 2 N h d G l v b j 4 8 U 3 R h Y m x l R W 5 0 c m l l c y A v P j w v S X R l b T 4 8 S X R l b T 4 8 S X R l b U x v Y 2 F 0 a W 9 u P j x J d G V t V H l w Z T 5 G b 3 J t d W x h P C 9 J d G V t V H l w Z T 4 8 S X R l b V B h d G g + U 2 V j d G l v b j E v c n B 0 V m l 3 M T N B Z 3 I v Z G J v X 1 N j a G V t Y T w v S X R l b V B h d G g + P C 9 J d G V t T G 9 j Y X R p b 2 4 + P F N 0 Y W J s Z U V u d H J p Z X M g L z 4 8 L 0 l 0 Z W 0 + P E l 0 Z W 0 + P E l 0 Z W 1 M b 2 N h d G l v b j 4 8 S X R l b V R 5 c G U + R m 9 y b X V s Y T w v S X R l b V R 5 c G U + P E l 0 Z W 1 Q Y X R o P l N l Y 3 R p b 2 4 x L 3 J w d F Z p d z E z Q W d y L 3 J w d F Z p d z E z Q W d y X 1 Z p Z X c 8 L 0 l 0 Z W 1 Q Y X R o P j w v S X R l b U x v Y 2 F 0 a W 9 u P j x T d G F i b G V F b n R y a W V z I C 8 + P C 9 J d G V t P j x J d G V t P j x J d G V t T G 9 j Y X R p b 2 4 + P E l 0 Z W 1 U e X B l P k Z v c m 1 1 b G E 8 L 0 l 0 Z W 1 U e X B l P j x J d G V t U G F 0 a D 5 T Z W N 0 a W 9 u M S 9 y c H R W a X c x M 0 F n c i 9 T b 3 J 0 Z W Q l M j B S b 3 d z P C 9 J d G V t U G F 0 a D 4 8 L 0 l 0 Z W 1 M b 2 N h d G l v b j 4 8 U 3 R h Y m x l R W 5 0 c m l l c y A v P j w v S X R l b T 4 8 S X R l b T 4 8 S X R l b U x v Y 2 F 0 a W 9 u P j x J d G V t V H l w Z T 5 G b 3 J t d W x h P C 9 J d G V t V H l w Z T 4 8 S X R l b V B h d G g + U 2 V j d G l v b j E v d G J s M T 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0 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T G F z d F V w Z G F 0 Z W Q i I F Z h b H V l P S J k M j A y M C 0 x M i 0 w N 1 Q x N z o y N T o w N i 4 1 N T Q 1 N D I 4 W i I g L z 4 8 R W 5 0 c n k g V H l w Z T 0 i U X V l c n l J R C I g V m F s d W U 9 I n M 0 N G I 0 M z I 0 M S 0 5 M 2 Z k L T R m Y T c t O W V h Z i 0 x Y m Q 2 Z m J m O G M x M W Y i I C 8 + P E V u d H J 5 I F R 5 c G U 9 I k Z p b G x D b 2 x 1 b W 5 U e X B l c y I g V m F s d W U 9 I n N C Z 1 l D Q m d J R 0 F n W U N C Z 0 l H Q W d Z P S I g L z 4 8 R W 5 0 c n k g V H l w Z T 0 i R m l s b E N v b H V t b k 5 h b W V z I i B W Y W x 1 Z T 0 i c 1 s m c X V v d D t Z Z W F y J n F 1 b 3 Q 7 L C Z x d W 9 0 O 0 9 y Z 2 F u a X N h d G l v b i Z x d W 9 0 O y w m c X V v d D t T Y W 1 l I G h v c 3 B p d G F s J n F 1 b 3 Q 7 L C Z x d W 9 0 O 1 N h b W U g a G 9 z c G l 0 Y W w g K C U p J n F 1 b 3 Q 7 L C Z x d W 9 0 O 0 9 0 a G V y I G h v c 3 B p d G F s J n F 1 b 3 Q 7 L C Z x d W 9 0 O 0 9 0 a G V y I G h v c 3 B p d G F s I C g l K S Z x d W 9 0 O y w m c X V v d D t D b G l u a W M m c X V v d D s s J n F 1 b 3 Q 7 Q 2 x p b m l j I C g l K S Z x d W 9 0 O y w m c X V v d D t I b 2 1 l J n F 1 b 3 Q 7 L C Z x d W 9 0 O 0 h v b W U g K C U p J n F 1 b 3 Q 7 L C Z x d W 9 0 O 1 V u a 2 5 v d 2 4 m c X V v d D s s J n F 1 b 3 Q 7 V W 5 r b m 9 3 b i A o J S k m c X V v d D s s J n F 1 b 3 Q 7 V G 9 0 Y W w m c X V v d D s s J n F 1 b 3 Q 7 V G 9 0 Y W w g K C U p J n F 1 b 3 Q 7 X S I g L z 4 8 R W 5 0 c n k g V H l w Z T 0 i R m l s b F N 0 Y X R 1 c y I g V m F s d W U 9 I n N D b 2 1 w b G V 0 Z S I g L z 4 8 R W 5 0 c n k g V H l w Z T 0 i R m l s b E V y c m 9 y Q 2 9 1 b n Q i I F Z h b H V l P S J s M C I g L z 4 8 R W 5 0 c n k g V H l w Z T 0 i R m l s b E V y c m 9 y Q 2 9 k Z S I g V m F s d W U 9 I n N V b m t u b 3 d u I i A v P j x F b n R y e S B U e X B l P S J S Z W x h d G l v b n N o a X B J b m Z v Q 2 9 u d G F p b m V y I i B W Y W x 1 Z T 0 i c 3 s m c X V v d D t j b 2 x 1 b W 5 D b 3 V u d C Z x d W 9 0 O z o x N C w m c X V v d D t r Z X l D b 2 x 1 b W 5 O Y W 1 l c y Z x d W 9 0 O z p b X S w m c X V v d D t x d W V y e V J l b G F 0 a W 9 u c 2 h p c H M m c X V v d D s 6 W 1 0 s J n F 1 b 3 Q 7 Y 2 9 s d W 1 u S W R l b n R p d G l l c y Z x d W 9 0 O z p b J n F 1 b 3 Q 7 T 2 R i Y y 5 E Y X R h U 2 9 1 c m N l X F w v M S 9 k c 2 4 9 U E l D Q U 5 l d C 9 Q S U N B T m V 0 L 0 F u b n V h b F J l c G 9 y d C 9 0 Y m w x N C 5 7 W W V h c i w w f S Z x d W 9 0 O y w m c X V v d D t P Z G J j L k R h d G F T b 3 V y Y 2 V c X C 8 x L 2 R z b j 1 Q S U N B T m V 0 L 1 B J Q 0 F O Z X Q v Q W 5 u d W F s U m V w b 3 J 0 L 3 R i b D E 0 L n t P c m d h b m l z Y X R p b 2 4 s M X 0 m c X V v d D s s J n F 1 b 3 Q 7 T 2 R i Y y 5 E Y X R h U 2 9 1 c m N l X F w v M S 9 k c 2 4 9 U E l D Q U 5 l d C 9 Q S U N B T m V 0 L 0 F u b n V h b F J l c G 9 y d C 9 0 Y m w x N C 5 7 U 2 F t Z S B o b 3 N w a X R h b C w y f S Z x d W 9 0 O y w m c X V v d D t P Z G J j L k R h d G F T b 3 V y Y 2 V c X C 8 x L 2 R z b j 1 Q S U N B T m V 0 L 1 B J Q 0 F O Z X Q v Q W 5 u d W F s U m V w b 3 J 0 L 3 R i b D E 0 L n t T Y W 1 l I G h v c 3 B p d G F s I C g l K S w z f S Z x d W 9 0 O y w m c X V v d D t P Z G J j L k R h d G F T b 3 V y Y 2 V c X C 8 x L 2 R z b j 1 Q S U N B T m V 0 L 1 B J Q 0 F O Z X Q v Q W 5 u d W F s U m V w b 3 J 0 L 3 R i b D E 0 L n t P d G h l c i B o b 3 N w a X R h b C w 0 f S Z x d W 9 0 O y w m c X V v d D t P Z G J j L k R h d G F T b 3 V y Y 2 V c X C 8 x L 2 R z b j 1 Q S U N B T m V 0 L 1 B J Q 0 F O Z X Q v Q W 5 u d W F s U m V w b 3 J 0 L 3 R i b D E 0 L n t P d G h l c i B o b 3 N w a X R h b C A o J S k s N X 0 m c X V v d D s s J n F 1 b 3 Q 7 T 2 R i Y y 5 E Y X R h U 2 9 1 c m N l X F w v M S 9 k c 2 4 9 U E l D Q U 5 l d C 9 Q S U N B T m V 0 L 0 F u b n V h b F J l c G 9 y d C 9 0 Y m w x N C 5 7 Q 2 x p b m l j L D Z 9 J n F 1 b 3 Q 7 L C Z x d W 9 0 O 0 9 k Y m M u R G F 0 Y V N v d X J j Z V x c L z E v Z H N u P V B J Q 0 F O Z X Q v U E l D Q U 5 l d C 9 B b m 5 1 Y W x S Z X B v c n Q v d G J s M T Q u e 0 N s a W 5 p Y y A o J S k s N 3 0 m c X V v d D s s J n F 1 b 3 Q 7 T 2 R i Y y 5 E Y X R h U 2 9 1 c m N l X F w v M S 9 k c 2 4 9 U E l D Q U 5 l d C 9 Q S U N B T m V 0 L 0 F u b n V h b F J l c G 9 y d C 9 0 Y m w x N C 5 7 S G 9 t Z S w 4 f S Z x d W 9 0 O y w m c X V v d D t P Z G J j L k R h d G F T b 3 V y Y 2 V c X C 8 x L 2 R z b j 1 Q S U N B T m V 0 L 1 B J Q 0 F O Z X Q v Q W 5 u d W F s U m V w b 3 J 0 L 3 R i b D E 0 L n t I b 2 1 l I C g l K S w 5 f S Z x d W 9 0 O y w m c X V v d D t P Z G J j L k R h d G F T b 3 V y Y 2 V c X C 8 x L 2 R z b j 1 Q S U N B T m V 0 L 1 B J Q 0 F O Z X Q v Q W 5 u d W F s U m V w b 3 J 0 L 3 R i b D E 0 L n t V b m t u b 3 d u L D E w f S Z x d W 9 0 O y w m c X V v d D t P Z G J j L k R h d G F T b 3 V y Y 2 V c X C 8 x L 2 R z b j 1 Q S U N B T m V 0 L 1 B J Q 0 F O Z X Q v Q W 5 u d W F s U m V w b 3 J 0 L 3 R i b D E 0 L n t V b m t u b 3 d u I C g l K S w x M X 0 m c X V v d D s s J n F 1 b 3 Q 7 T 2 R i Y y 5 E Y X R h U 2 9 1 c m N l X F w v M S 9 k c 2 4 9 U E l D Q U 5 l d C 9 Q S U N B T m V 0 L 0 F u b n V h b F J l c G 9 y d C 9 0 Y m w x N C 5 7 V G 9 0 Y W w s M T J 9 J n F 1 b 3 Q 7 L C Z x d W 9 0 O 0 9 k Y m M u R G F 0 Y V N v d X J j Z V x c L z E v Z H N u P V B J Q 0 F O Z X Q v U E l D Q U 5 l d C 9 B b m 5 1 Y W x S Z X B v c n Q v d G J s M T Q u e 1 R v d G F s I C g l K S w x M 3 0 m c X V v d D t d L C Z x d W 9 0 O 0 N v b H V t b k N v d W 5 0 J n F 1 b 3 Q 7 O j E 0 L C Z x d W 9 0 O 0 t l e U N v b H V t b k 5 h b W V z J n F 1 b 3 Q 7 O l t d L C Z x d W 9 0 O 0 N v b H V t b k l k Z W 5 0 a X R p Z X M m c X V v d D s 6 W y Z x d W 9 0 O 0 9 k Y m M u R G F 0 Y V N v d X J j Z V x c L z E v Z H N u P V B J Q 0 F O Z X Q v U E l D Q U 5 l d C 9 B b m 5 1 Y W x S Z X B v c n Q v d G J s M T Q u e 1 l l Y X I s M H 0 m c X V v d D s s J n F 1 b 3 Q 7 T 2 R i Y y 5 E Y X R h U 2 9 1 c m N l X F w v M S 9 k c 2 4 9 U E l D Q U 5 l d C 9 Q S U N B T m V 0 L 0 F u b n V h b F J l c G 9 y d C 9 0 Y m w x N C 5 7 T 3 J n Y W 5 p c 2 F 0 a W 9 u L D F 9 J n F 1 b 3 Q 7 L C Z x d W 9 0 O 0 9 k Y m M u R G F 0 Y V N v d X J j Z V x c L z E v Z H N u P V B J Q 0 F O Z X Q v U E l D Q U 5 l d C 9 B b m 5 1 Y W x S Z X B v c n Q v d G J s M T Q u e 1 N h b W U g a G 9 z c G l 0 Y W w s M n 0 m c X V v d D s s J n F 1 b 3 Q 7 T 2 R i Y y 5 E Y X R h U 2 9 1 c m N l X F w v M S 9 k c 2 4 9 U E l D Q U 5 l d C 9 Q S U N B T m V 0 L 0 F u b n V h b F J l c G 9 y d C 9 0 Y m w x N C 5 7 U 2 F t Z S B o b 3 N w a X R h b C A o J S k s M 3 0 m c X V v d D s s J n F 1 b 3 Q 7 T 2 R i Y y 5 E Y X R h U 2 9 1 c m N l X F w v M S 9 k c 2 4 9 U E l D Q U 5 l d C 9 Q S U N B T m V 0 L 0 F u b n V h b F J l c G 9 y d C 9 0 Y m w x N C 5 7 T 3 R o Z X I g a G 9 z c G l 0 Y W w s N H 0 m c X V v d D s s J n F 1 b 3 Q 7 T 2 R i Y y 5 E Y X R h U 2 9 1 c m N l X F w v M S 9 k c 2 4 9 U E l D Q U 5 l d C 9 Q S U N B T m V 0 L 0 F u b n V h b F J l c G 9 y d C 9 0 Y m w x N C 5 7 T 3 R o Z X I g a G 9 z c G l 0 Y W w g K C U p L D V 9 J n F 1 b 3 Q 7 L C Z x d W 9 0 O 0 9 k Y m M u R G F 0 Y V N v d X J j Z V x c L z E v Z H N u P V B J Q 0 F O Z X Q v U E l D Q U 5 l d C 9 B b m 5 1 Y W x S Z X B v c n Q v d G J s M T Q u e 0 N s a W 5 p Y y w 2 f S Z x d W 9 0 O y w m c X V v d D t P Z G J j L k R h d G F T b 3 V y Y 2 V c X C 8 x L 2 R z b j 1 Q S U N B T m V 0 L 1 B J Q 0 F O Z X Q v Q W 5 u d W F s U m V w b 3 J 0 L 3 R i b D E 0 L n t D b G l u a W M g K C U p L D d 9 J n F 1 b 3 Q 7 L C Z x d W 9 0 O 0 9 k Y m M u R G F 0 Y V N v d X J j Z V x c L z E v Z H N u P V B J Q 0 F O Z X Q v U E l D Q U 5 l d C 9 B b m 5 1 Y W x S Z X B v c n Q v d G J s M T Q u e 0 h v b W U s O H 0 m c X V v d D s s J n F 1 b 3 Q 7 T 2 R i Y y 5 E Y X R h U 2 9 1 c m N l X F w v M S 9 k c 2 4 9 U E l D Q U 5 l d C 9 Q S U N B T m V 0 L 0 F u b n V h b F J l c G 9 y d C 9 0 Y m w x N C 5 7 S G 9 t Z S A o J S k s O X 0 m c X V v d D s s J n F 1 b 3 Q 7 T 2 R i Y y 5 E Y X R h U 2 9 1 c m N l X F w v M S 9 k c 2 4 9 U E l D Q U 5 l d C 9 Q S U N B T m V 0 L 0 F u b n V h b F J l c G 9 y d C 9 0 Y m w x N C 5 7 V W 5 r b m 9 3 b i w x M H 0 m c X V v d D s s J n F 1 b 3 Q 7 T 2 R i Y y 5 E Y X R h U 2 9 1 c m N l X F w v M S 9 k c 2 4 9 U E l D Q U 5 l d C 9 Q S U N B T m V 0 L 0 F u b n V h b F J l c G 9 y d C 9 0 Y m w x N C 5 7 V W 5 r b m 9 3 b i A o J S k s M T F 9 J n F 1 b 3 Q 7 L C Z x d W 9 0 O 0 9 k Y m M u R G F 0 Y V N v d X J j Z V x c L z E v Z H N u P V B J Q 0 F O Z X Q v U E l D Q U 5 l d C 9 B b m 5 1 Y W x S Z X B v c n Q v d G J s M T Q u e 1 R v d G F s L D E y f S Z x d W 9 0 O y w m c X V v d D t P Z G J j L k R h d G F T b 3 V y Y 2 V c X C 8 x L 2 R z b j 1 Q S U N B T m V 0 L 1 B J Q 0 F O Z X Q v Q W 5 u d W F s U m V w b 3 J 0 L 3 R i b D E 0 L n t U b 3 R h b C A o J S k s M T N 9 J n F 1 b 3 Q 7 X S w m c X V v d D t S Z W x h d G l v b n N o a X B J b m Z v J n F 1 b 3 Q 7 O l t d f S I g L z 4 8 R W 5 0 c n k g V H l w Z T 0 i R m l s b E N v d W 5 0 I i B W Y W x 1 Z T 0 i b D E w M C I g L z 4 8 R W 5 0 c n k g V H l w Z T 0 i Q W R k Z W R U b 0 R h d G F N b 2 R l b C I g V m F s d W U 9 I m w w I i A v P j w v U 3 R h Y m x l R W 5 0 c m l l c z 4 8 L 0 l 0 Z W 0 + P E l 0 Z W 0 + P E l 0 Z W 1 M b 2 N h d G l v b j 4 8 S X R l b V R 5 c G U + R m 9 y b X V s Y T w v S X R l b V R 5 c G U + P E l 0 Z W 1 Q Y X R o P l N l Y 3 R p b 2 4 x L 3 R i b D E 0 L 1 N v d X J j Z T w v S X R l b V B h d G g + P C 9 J d G V t T G 9 j Y X R p b 2 4 + P F N 0 Y W J s Z U V u d H J p Z X M g L z 4 8 L 0 l 0 Z W 0 + P E l 0 Z W 0 + P E l 0 Z W 1 M b 2 N h d G l v b j 4 8 S X R l b V R 5 c G U + R m 9 y b X V s Y T w v S X R l b V R 5 c G U + P E l 0 Z W 1 Q Y X R o P l N l Y 3 R p b 2 4 x L 3 R i b D E 0 L 1 B J Q 0 F O Z X R B b m 9 u X 0 R h d G F i Y X N l P C 9 J d G V t U G F 0 a D 4 8 L 0 l 0 Z W 1 M b 2 N h d G l v b j 4 8 U 3 R h Y m x l R W 5 0 c m l l c y A v P j w v S X R l b T 4 8 S X R l b T 4 8 S X R l b U x v Y 2 F 0 a W 9 u P j x J d G V t V H l w Z T 5 G b 3 J t d W x h P C 9 J d G V t V H l w Z T 4 8 S X R l b V B h d G g + U 2 V j d G l v b j E v d G J s M T Q v Z G J v X 1 N j a G V t Y T w v S X R l b V B h d G g + P C 9 J d G V t T G 9 j Y X R p b 2 4 + P F N 0 Y W J s Z U V u d H J p Z X M g L z 4 8 L 0 l 0 Z W 0 + P E l 0 Z W 0 + P E l 0 Z W 1 M b 2 N h d G l v b j 4 8 S X R l b V R 5 c G U + R m 9 y b X V s Y T w v S X R l b V R 5 c G U + P E l 0 Z W 1 Q Y X R o P l N l Y 3 R p b 2 4 x L 3 R i b D E 0 L 3 R i b D E 0 X 1 R h Y m x l P C 9 J d G V t U G F 0 a D 4 8 L 0 l 0 Z W 1 M b 2 N h d G l v b j 4 8 U 3 R h Y m x l R W 5 0 c m l l c y A v P j w v S X R l b T 4 8 S X R l b T 4 8 S X R l b U x v Y 2 F 0 a W 9 u P j x J d G V t V H l w Z T 5 G b 3 J t d W x h P C 9 J d G V t V H l w Z T 4 8 S X R l b V B h d G g + U 2 V j d G l v b j E v d G J s M T Q v U 2 9 y d G V k J T I w U m 9 3 c z w v S X R l b V B h d G g + P C 9 J d G V t T G 9 j Y X R p b 2 4 + P F N 0 Y W J s Z U V u d H J p Z X M g L z 4 8 L 0 l 0 Z W 0 + P E l 0 Z W 0 + P E l 0 Z W 1 M b 2 N h d G l v b j 4 8 S X R l b V R 5 c G U + R m 9 y b X V s Y T w v S X R l b V R 5 c G U + P E l 0 Z W 1 Q Y X R o P l N l Y 3 R p b 2 4 x L 3 R i b D E 0 L 1 J l b W 9 2 Z W Q l M j B D b 2 x 1 b W 5 z P C 9 J d G V t U G F 0 a D 4 8 L 0 l 0 Z W 1 M b 2 N h d G l v b j 4 8 U 3 R h Y m x l R W 5 0 c m l l c y A v P j w v S X R l b T 4 8 S X R l b T 4 8 S X R l b U x v Y 2 F 0 a W 9 u P j x J d G V t V H l w Z T 5 G b 3 J t d W x h P C 9 J d G V t V H l w Z T 4 8 S X R l b V B h d G g + U 2 V j d G l v b j E v c n B 0 V m l 3 M T R B Z 3 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S b 3 c i I F Z h b H V l P S J s M T A 1 I i A v P j x F b n R y e S B U e X B l P S J S Z W N v d m V y e V R h c m d l d E N v b H V t b i I g V m F s d W U 9 I m w x I i A v P j x F b n R y e S B U e X B l P S J S Z W N v d m V y e V R h c m d l d F N o Z W V 0 I i B W Y W x 1 Z T 0 i c z E 0 I i A v P j x F b n R y e S B U e X B l P S J G a W x s R X J y b 3 J D b 2 R l I i B W Y W x 1 Z T 0 i c 1 V u a 2 5 v d 2 4 i I C 8 + P E V u d H J 5 I F R 5 c G U 9 I l F 1 Z X J 5 S U Q i I F Z h b H V l P S J z M j Z h O G Q 4 Z W E t M G F h M y 0 0 M T R l L T l j O T A t Y z N j Y T c y O G J k Z G Q 0 I i A v P j x F b n R y e S B U e X B l P S J B Z G R l Z F R v R G F 0 Y U 1 v Z G V s I i B W Y W x 1 Z T 0 i b D A i I C 8 + P E V u d H J 5 I F R 5 c G U 9 I k Z p b G x M Y X N 0 V X B k Y X R l Z C I g V m F s d W U 9 I m Q y M D I w L T E w L T A 2 V D E 1 O j M 1 O j Q y L j Y y M z g w O T l a 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P Z G J j L k R h d G F T b 3 V y Y 2 V c X C 8 x L 2 R z b j 1 Q S U N B T m V 0 Q W 5 v b i 9 Q S U N B T m V 0 Q W 5 v b i 9 k Y m 8 v c n B 0 V m l 3 M T R B Z 3 I u e 0 9 y Z 2 F u a X N h d G l v b i w w f S Z x d W 9 0 O y w m c X V v d D t P Z G J j L k R h d G F T b 3 V y Y 2 V c X C 8 x L 2 R z b j 1 Q S U N B T m V 0 Q W 5 v b i 9 Q S U N B T m V 0 Q W 5 v b i 9 k Y m 8 v c n B 0 V m l 3 M T R B Z 3 I u e 1 N h b W U g a G 9 z c G l 0 Y W w s M X 0 m c X V v d D s s J n F 1 b 3 Q 7 T 2 R i Y y 5 E Y X R h U 2 9 1 c m N l X F w v M S 9 k c 2 4 9 U E l D Q U 5 l d E F u b 2 4 v U E l D Q U 5 l d E F u b 2 4 v Z G J v L 3 J w d F Z p d z E 0 Q W d y L n t P d G h l c i B o b 3 N w a X R h b C w y f S Z x d W 9 0 O y w m c X V v d D t P Z G J j L k R h d G F T b 3 V y Y 2 V c X C 8 x L 2 R z b j 1 Q S U N B T m V 0 Q W 5 v b i 9 Q S U N B T m V 0 Q W 5 v b i 9 k Y m 8 v c n B 0 V m l 3 M T R B Z 3 I u e 0 N s a W 5 p Y y w z f S Z x d W 9 0 O y w m c X V v d D t P Z G J j L k R h d G F T b 3 V y Y 2 V c X C 8 x L 2 R z b j 1 Q S U N B T m V 0 Q W 5 v b i 9 Q S U N B T m V 0 Q W 5 v b i 9 k Y m 8 v c n B 0 V m l 3 M T R B Z 3 I u e 0 h v b W U s N H 0 m c X V v d D s s J n F 1 b 3 Q 7 T 2 R i Y y 5 E Y X R h U 2 9 1 c m N l X F w v M S 9 k c 2 4 9 U E l D Q U 5 l d E F u b 2 4 v U E l D Q U 5 l d E F u b 2 4 v Z G J v L 3 J w d F Z p d z E 0 Q W d y L n t V b m t u b 3 d u L D V 9 J n F 1 b 3 Q 7 X S w m c X V v d D t D b 2 x 1 b W 5 D b 3 V u d C Z x d W 9 0 O z o 2 L C Z x d W 9 0 O 0 t l e U N v b H V t b k 5 h b W V z J n F 1 b 3 Q 7 O l t d L C Z x d W 9 0 O 0 N v b H V t b k l k Z W 5 0 a X R p Z X M m c X V v d D s 6 W y Z x d W 9 0 O 0 9 k Y m M u R G F 0 Y V N v d X J j Z V x c L z E v Z H N u P V B J Q 0 F O Z X R B b m 9 u L 1 B J Q 0 F O Z X R B b m 9 u L 2 R i b y 9 y c H R W a X c x N E F n c i 5 7 T 3 J n Y W 5 p c 2 F 0 a W 9 u L D B 9 J n F 1 b 3 Q 7 L C Z x d W 9 0 O 0 9 k Y m M u R G F 0 Y V N v d X J j Z V x c L z E v Z H N u P V B J Q 0 F O Z X R B b m 9 u L 1 B J Q 0 F O Z X R B b m 9 u L 2 R i b y 9 y c H R W a X c x N E F n c i 5 7 U 2 F t Z S B o b 3 N w a X R h b C w x f S Z x d W 9 0 O y w m c X V v d D t P Z G J j L k R h d G F T b 3 V y Y 2 V c X C 8 x L 2 R z b j 1 Q S U N B T m V 0 Q W 5 v b i 9 Q S U N B T m V 0 Q W 5 v b i 9 k Y m 8 v c n B 0 V m l 3 M T R B Z 3 I u e 0 9 0 a G V y I G h v c 3 B p d G F s L D J 9 J n F 1 b 3 Q 7 L C Z x d W 9 0 O 0 9 k Y m M u R G F 0 Y V N v d X J j Z V x c L z E v Z H N u P V B J Q 0 F O Z X R B b m 9 u L 1 B J Q 0 F O Z X R B b m 9 u L 2 R i b y 9 y c H R W a X c x N E F n c i 5 7 Q 2 x p b m l j L D N 9 J n F 1 b 3 Q 7 L C Z x d W 9 0 O 0 9 k Y m M u R G F 0 Y V N v d X J j Z V x c L z E v Z H N u P V B J Q 0 F O Z X R B b m 9 u L 1 B J Q 0 F O Z X R B b m 9 u L 2 R i b y 9 y c H R W a X c x N E F n c i 5 7 S G 9 t Z S w 0 f S Z x d W 9 0 O y w m c X V v d D t P Z G J j L k R h d G F T b 3 V y Y 2 V c X C 8 x L 2 R z b j 1 Q S U N B T m V 0 Q W 5 v b i 9 Q S U N B T m V 0 Q W 5 v b i 9 k Y m 8 v c n B 0 V m l 3 M T R B Z 3 I u e 1 V u a 2 5 v d 2 4 s N X 0 m c X V v d D t d L C Z x d W 9 0 O 1 J l b G F 0 a W 9 u c 2 h p c E l u Z m 8 m c X V v d D s 6 W 1 1 9 I i A v P j w v U 3 R h Y m x l R W 5 0 c m l l c z 4 8 L 0 l 0 Z W 0 + P E l 0 Z W 0 + P E l 0 Z W 1 M b 2 N h d G l v b j 4 8 S X R l b V R 5 c G U + R m 9 y b X V s Y T w v S X R l b V R 5 c G U + P E l 0 Z W 1 Q Y X R o P l N l Y 3 R p b 2 4 x L 3 J w d F Z p d z E 0 Q W d y L 1 N v d X J j Z T w v S X R l b V B h d G g + P C 9 J d G V t T G 9 j Y X R p b 2 4 + P F N 0 Y W J s Z U V u d H J p Z X M g L z 4 8 L 0 l 0 Z W 0 + P E l 0 Z W 0 + P E l 0 Z W 1 M b 2 N h d G l v b j 4 8 S X R l b V R 5 c G U + R m 9 y b X V s Y T w v S X R l b V R 5 c G U + P E l 0 Z W 1 Q Y X R o P l N l Y 3 R p b 2 4 x L 3 J w d F Z p d z E 0 Q W d y L 1 B J Q 0 F O Z X R B b m 9 u X 0 R h d G F i Y X N l P C 9 J d G V t U G F 0 a D 4 8 L 0 l 0 Z W 1 M b 2 N h d G l v b j 4 8 U 3 R h Y m x l R W 5 0 c m l l c y A v P j w v S X R l b T 4 8 S X R l b T 4 8 S X R l b U x v Y 2 F 0 a W 9 u P j x J d G V t V H l w Z T 5 G b 3 J t d W x h P C 9 J d G V t V H l w Z T 4 8 S X R l b V B h d G g + U 2 V j d G l v b j E v c n B 0 V m l 3 M T R B Z 3 I v Z G J v X 1 N j a G V t Y T w v S X R l b V B h d G g + P C 9 J d G V t T G 9 j Y X R p b 2 4 + P F N 0 Y W J s Z U V u d H J p Z X M g L z 4 8 L 0 l 0 Z W 0 + P E l 0 Z W 0 + P E l 0 Z W 1 M b 2 N h d G l v b j 4 8 S X R l b V R 5 c G U + R m 9 y b X V s Y T w v S X R l b V R 5 c G U + P E l 0 Z W 1 Q Y X R o P l N l Y 3 R p b 2 4 x L 3 J w d F Z p d z E 0 Q W d y L 3 J w d F Z p d z E 0 Q W d y X 1 Z p Z X c 8 L 0 l 0 Z W 1 Q Y X R o P j w v S X R l b U x v Y 2 F 0 a W 9 u P j x T d G F i b G V F b n R y a W V z I C 8 + P C 9 J d G V t P j x J d G V t P j x J d G V t T G 9 j Y X R p b 2 4 + P E l 0 Z W 1 U e X B l P k Z v c m 1 1 b G E 8 L 0 l 0 Z W 1 U e X B l P j x J d G V t U G F 0 a D 5 T Z W N 0 a W 9 u M S 9 y c H R W a X c x N E F n c i 9 T b 3 J 0 Z W Q l M j B S b 3 d z P C 9 J d G V t U G F 0 a D 4 8 L 0 l 0 Z W 1 M b 2 N h d G l v b j 4 8 U 3 R h Y m x l R W 5 0 c m l l c y A v P j w v S X R l b T 4 8 S X R l b T 4 8 S X R l b U x v Y 2 F 0 a W 9 u P j x J d G V t V H l w Z T 5 G b 3 J t d W x h P C 9 J d G V t V H l w Z T 4 8 S X R l b V B h d G g + U 2 V j d G l v b j E v d G J s M T U 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1 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Q 2 9 s d W 1 u T m F t Z X M i I F Z h b H V l P S J z W y Z x d W 9 0 O 1 l l Y X I m c X V v d D s s J n F 1 b 3 Q 7 T 3 J n Y W 5 p c 2 F 0 a W 9 u J n F 1 b 3 Q 7 L C Z x d W 9 0 O 0 E g X H U w M D I 2 I E U m c X V v d D s s J n F 1 b 3 Q 7 Q S B c d T A w M j Y g R S A o J S k m c X V v d D s s J n F 1 b 3 Q 7 S E R V I C h z d G V w L X V w L 3 N 0 Z X A t Z G 9 3 b i B 1 b m l 0 K S Z x d W 9 0 O y w m c X V v d D t I R F U g K H N 0 Z X A t d X A v c 3 R l c C 1 k b 3 d u I H V u a X Q p I C g l K S Z x d W 9 0 O y w m c X V v d D t J Q 1 U g L y B Q S U N V I C 8 g T k l D V S Z x d W 9 0 O y w m c X V v d D t J Q 1 U g L y B Q S U N V I C 8 g T k l D V S A o J S k m c X V v d D s s J n F 1 b 3 Q 7 T 3 R o Z X I g a W 5 0 Z X J t Z W R p Y X R l I G N h c m U g Y X J l Y S Z x d W 9 0 O y w m c X V v d D t P d G h l c i B p b n R l c m 1 l Z G l h d G U g Y 2 F y Z S B h c m V h I C g l K S Z x d W 9 0 O y w m c X V v d D t S Z W N v d m V y e S B v b m x 5 J n F 1 b 3 Q 7 L C Z x d W 9 0 O 1 J l Y 2 9 2 Z X J 5 I G 9 u b H k g K C U p J n F 1 b 3 Q 7 L C Z x d W 9 0 O 1 R o Z W F 0 c m U g Y W 5 k I H J l Y 2 9 2 Z X J 5 J n F 1 b 3 Q 7 L C Z x d W 9 0 O 1 R o Z W F 0 c m U g Y W 5 k I H J l Y 2 9 2 Z X J 5 I C g l K S Z x d W 9 0 O y w m c X V v d D t X Y X J k J n F 1 b 3 Q 7 L C Z x d W 9 0 O 1 d h c m Q g K C U p J n F 1 b 3 Q 7 L C Z x d W 9 0 O 1 g t c m F 5 I C 8 g Z W 5 k b 3 N j b 3 B 5 I C 8 g Q 1 Q g c 2 N h b m 5 l c i Z x d W 9 0 O y w m c X V v d D t Y L X J h e S A v I G V u Z G 9 z Y 2 9 w e S A v I E N U I H N j Y W 5 u Z X I g K C U p J n F 1 b 3 Q 7 L C Z x d W 9 0 O 1 V u a 2 5 v d 2 4 m c X V v d D s s J n F 1 b 3 Q 7 V W 5 r b m 9 3 b i A o J S k m c X V v d D s s J n F 1 b 3 Q 7 V G 9 0 Y W w m c X V v d D s s J n F 1 b 3 Q 7 V G 9 0 Y W w g K C U p J n F 1 b 3 Q 7 X S I g L z 4 8 R W 5 0 c n k g V H l w Z T 0 i R m l s b E N v b H V t b l R 5 c G V z I i B W Y W x 1 Z T 0 i c 0 J n W U N C Z 0 l H Q W d Z Q 0 J n S U d B Z 1 l D Q m d J R 0 F n W U N C Z z 0 9 I i A v P j x F b n R y e S B U e X B l P S J G a W x s T G F z d F V w Z G F 0 Z W Q i I F Z h b H V l P S J k M j A y M C 0 x M i 0 x M F Q x O T o 1 N z o y M S 4 1 M z k w N T I 4 W i I g L z 4 8 R W 5 0 c n k g V H l w Z T 0 i U X V l c n l J R C I g V m F s d W U 9 I n M z N z Q 0 M 2 R l O C 1 h M T B m L T R k M T Q t Y m R j O C 1 k Y 2 M 0 N j Q 4 N W N m Y T g i I C 8 + P E V u d H J 5 I F R 5 c G U 9 I k Z p b G x T d G F 0 d X M i I F Z h b H V l P S J z Q 2 9 t c G x l d G U i I C 8 + P E V u d H J 5 I F R 5 c G U 9 I k Z p b G x F c n J v c k N v d W 5 0 I i B W Y W x 1 Z T 0 i b D A i I C 8 + P E V u d H J 5 I F R 5 c G U 9 I k Z p b G x F c n J v c k N v Z G U i I F Z h b H V l P S J z V W 5 r b m 9 3 b i I g L z 4 8 R W 5 0 c n k g V H l w Z T 0 i U m V s Y X R p b 2 5 z a G l w S W 5 m b 0 N v b n R h a W 5 l c i I g V m F s d W U 9 I n N 7 J n F 1 b 3 Q 7 Y 2 9 s d W 1 u Q 2 9 1 b n Q m c X V v d D s 6 M j I s J n F 1 b 3 Q 7 a 2 V 5 Q 2 9 s d W 1 u T m F t Z X M m c X V v d D s 6 W 1 0 s J n F 1 b 3 Q 7 c X V l c n l S Z W x h d G l v b n N o a X B z J n F 1 b 3 Q 7 O l t d L C Z x d W 9 0 O 2 N v b H V t b k l k Z W 5 0 a X R p Z X M m c X V v d D s 6 W y Z x d W 9 0 O 0 9 k Y m M u R G F 0 Y V N v d X J j Z V x c L z E v Z H N u P V B J Q 0 F O Z X Q v U E l D Q U 5 l d C 9 B b m 5 1 Y W x S Z X B v c n Q v d G J s M T U u e 1 l l Y X I s M H 0 m c X V v d D s s J n F 1 b 3 Q 7 T 2 R i Y y 5 E Y X R h U 2 9 1 c m N l X F w v M S 9 k c 2 4 9 U E l D Q U 5 l d C 9 Q S U N B T m V 0 L 0 F u b n V h b F J l c G 9 y d C 9 0 Y m w x N S 5 7 T 3 J n Y W 5 p c 2 F 0 a W 9 u L D F 9 J n F 1 b 3 Q 7 L C Z x d W 9 0 O 0 9 k Y m M u R G F 0 Y V N v d X J j Z V x c L z E v Z H N u P V B J Q 0 F O Z X Q v U E l D Q U 5 l d C 9 B b m 5 1 Y W x S Z X B v c n Q v d G J s M T U u e 0 E g X H U w M D I 2 I E U s M n 0 m c X V v d D s s J n F 1 b 3 Q 7 T 2 R i Y y 5 E Y X R h U 2 9 1 c m N l X F w v M S 9 k c 2 4 9 U E l D Q U 5 l d C 9 Q S U N B T m V 0 L 0 F u b n V h b F J l c G 9 y d C 9 0 Y m w x N S 5 7 Q S B c d T A w M j Y g R S A o J S k s M 3 0 m c X V v d D s s J n F 1 b 3 Q 7 T 2 R i Y y 5 E Y X R h U 2 9 1 c m N l X F w v M S 9 k c 2 4 9 U E l D Q U 5 l d C 9 Q S U N B T m V 0 L 0 F u b n V h b F J l c G 9 y d C 9 0 Y m w x N S 5 7 S E R V I C h z d G V w L X V w L 3 N 0 Z X A t Z G 9 3 b i B 1 b m l 0 K S w 0 f S Z x d W 9 0 O y w m c X V v d D t P Z G J j L k R h d G F T b 3 V y Y 2 V c X C 8 x L 2 R z b j 1 Q S U N B T m V 0 L 1 B J Q 0 F O Z X Q v Q W 5 u d W F s U m V w b 3 J 0 L 3 R i b D E 1 L n t I R F U g K H N 0 Z X A t d X A v c 3 R l c C 1 k b 3 d u I H V u a X Q p I C g l K S w 1 f S Z x d W 9 0 O y w m c X V v d D t P Z G J j L k R h d G F T b 3 V y Y 2 V c X C 8 x L 2 R z b j 1 Q S U N B T m V 0 L 1 B J Q 0 F O Z X Q v Q W 5 u d W F s U m V w b 3 J 0 L 3 R i b D E 1 L n t J Q 1 U g L y B Q S U N V I C 8 g T k l D V S w 2 f S Z x d W 9 0 O y w m c X V v d D t P Z G J j L k R h d G F T b 3 V y Y 2 V c X C 8 x L 2 R z b j 1 Q S U N B T m V 0 L 1 B J Q 0 F O Z X Q v Q W 5 u d W F s U m V w b 3 J 0 L 3 R i b D E 1 L n t J Q 1 U g L y B Q S U N V I C 8 g T k l D V S A o J S k s N 3 0 m c X V v d D s s J n F 1 b 3 Q 7 T 2 R i Y y 5 E Y X R h U 2 9 1 c m N l X F w v M S 9 k c 2 4 9 U E l D Q U 5 l d C 9 Q S U N B T m V 0 L 0 F u b n V h b F J l c G 9 y d C 9 0 Y m w x N S 5 7 T 3 R o Z X I g a W 5 0 Z X J t Z W R p Y X R l I G N h c m U g Y X J l Y S w 4 f S Z x d W 9 0 O y w m c X V v d D t P Z G J j L k R h d G F T b 3 V y Y 2 V c X C 8 x L 2 R z b j 1 Q S U N B T m V 0 L 1 B J Q 0 F O Z X Q v Q W 5 u d W F s U m V w b 3 J 0 L 3 R i b D E 1 L n t P d G h l c i B p b n R l c m 1 l Z G l h d G U g Y 2 F y Z S B h c m V h I C g l K S w 5 f S Z x d W 9 0 O y w m c X V v d D t P Z G J j L k R h d G F T b 3 V y Y 2 V c X C 8 x L 2 R z b j 1 Q S U N B T m V 0 L 1 B J Q 0 F O Z X Q v Q W 5 u d W F s U m V w b 3 J 0 L 3 R i b D E 1 L n t S Z W N v d m V y e S B v b m x 5 L D E w f S Z x d W 9 0 O y w m c X V v d D t P Z G J j L k R h d G F T b 3 V y Y 2 V c X C 8 x L 2 R z b j 1 Q S U N B T m V 0 L 1 B J Q 0 F O Z X Q v Q W 5 u d W F s U m V w b 3 J 0 L 3 R i b D E 1 L n t S Z W N v d m V y e S B v b m x 5 I C g l K S w x M X 0 m c X V v d D s s J n F 1 b 3 Q 7 T 2 R i Y y 5 E Y X R h U 2 9 1 c m N l X F w v M S 9 k c 2 4 9 U E l D Q U 5 l d C 9 Q S U N B T m V 0 L 0 F u b n V h b F J l c G 9 y d C 9 0 Y m w x N S 5 7 V G h l Y X R y Z S B h b m Q g c m V j b 3 Z l c n k s M T J 9 J n F 1 b 3 Q 7 L C Z x d W 9 0 O 0 9 k Y m M u R G F 0 Y V N v d X J j Z V x c L z E v Z H N u P V B J Q 0 F O Z X Q v U E l D Q U 5 l d C 9 B b m 5 1 Y W x S Z X B v c n Q v d G J s M T U u e 1 R o Z W F 0 c m U g Y W 5 k I H J l Y 2 9 2 Z X J 5 I C g l K S w x M 3 0 m c X V v d D s s J n F 1 b 3 Q 7 T 2 R i Y y 5 E Y X R h U 2 9 1 c m N l X F w v M S 9 k c 2 4 9 U E l D Q U 5 l d C 9 Q S U N B T m V 0 L 0 F u b n V h b F J l c G 9 y d C 9 0 Y m w x N S 5 7 V 2 F y Z C w x N H 0 m c X V v d D s s J n F 1 b 3 Q 7 T 2 R i Y y 5 E Y X R h U 2 9 1 c m N l X F w v M S 9 k c 2 4 9 U E l D Q U 5 l d C 9 Q S U N B T m V 0 L 0 F u b n V h b F J l c G 9 y d C 9 0 Y m w x N S 5 7 V 2 F y Z C A o J S k s M T V 9 J n F 1 b 3 Q 7 L C Z x d W 9 0 O 0 9 k Y m M u R G F 0 Y V N v d X J j Z V x c L z E v Z H N u P V B J Q 0 F O Z X Q v U E l D Q U 5 l d C 9 B b m 5 1 Y W x S Z X B v c n Q v d G J s M T U u e 1 g t c m F 5 I C 8 g Z W 5 k b 3 N j b 3 B 5 I C 8 g Q 1 Q g c 2 N h b m 5 l c i w x N n 0 m c X V v d D s s J n F 1 b 3 Q 7 T 2 R i Y y 5 E Y X R h U 2 9 1 c m N l X F w v M S 9 k c 2 4 9 U E l D Q U 5 l d C 9 Q S U N B T m V 0 L 0 F u b n V h b F J l c G 9 y d C 9 0 Y m w x N S 5 7 W C 1 y Y X k g L y B l b m R v c 2 N v c H k g L y B D V C B z Y 2 F u b m V y I C g l K S w x N 3 0 m c X V v d D s s J n F 1 b 3 Q 7 T 2 R i Y y 5 E Y X R h U 2 9 1 c m N l X F w v M S 9 k c 2 4 9 U E l D Q U 5 l d C 9 Q S U N B T m V 0 L 0 F u b n V h b F J l c G 9 y d C 9 0 Y m w x N S 5 7 V W 5 r b m 9 3 b i w x O H 0 m c X V v d D s s J n F 1 b 3 Q 7 T 2 R i Y y 5 E Y X R h U 2 9 1 c m N l X F w v M S 9 k c 2 4 9 U E l D Q U 5 l d C 9 Q S U N B T m V 0 L 0 F u b n V h b F J l c G 9 y d C 9 0 Y m w x N S 5 7 V W 5 r b m 9 3 b i A o J S k s M T l 9 J n F 1 b 3 Q 7 L C Z x d W 9 0 O 0 9 k Y m M u R G F 0 Y V N v d X J j Z V x c L z E v Z H N u P V B J Q 0 F O Z X Q v U E l D Q U 5 l d C 9 B b m 5 1 Y W x S Z X B v c n Q v d G J s M T U u e 1 R v d G F s L D I w f S Z x d W 9 0 O y w m c X V v d D t P Z G J j L k R h d G F T b 3 V y Y 2 V c X C 8 x L 2 R z b j 1 Q S U N B T m V 0 L 1 B J Q 0 F O Z X Q v Q W 5 u d W F s U m V w b 3 J 0 L 3 R i b D E 1 L n t U b 3 R h b C A o J S k s M j F 9 J n F 1 b 3 Q 7 X S w m c X V v d D t D b 2 x 1 b W 5 D b 3 V u d C Z x d W 9 0 O z o y M i w m c X V v d D t L Z X l D b 2 x 1 b W 5 O Y W 1 l c y Z x d W 9 0 O z p b X S w m c X V v d D t D b 2 x 1 b W 5 J Z G V u d G l 0 a W V z J n F 1 b 3 Q 7 O l s m c X V v d D t P Z G J j L k R h d G F T b 3 V y Y 2 V c X C 8 x L 2 R z b j 1 Q S U N B T m V 0 L 1 B J Q 0 F O Z X Q v Q W 5 u d W F s U m V w b 3 J 0 L 3 R i b D E 1 L n t Z Z W F y L D B 9 J n F 1 b 3 Q 7 L C Z x d W 9 0 O 0 9 k Y m M u R G F 0 Y V N v d X J j Z V x c L z E v Z H N u P V B J Q 0 F O Z X Q v U E l D Q U 5 l d C 9 B b m 5 1 Y W x S Z X B v c n Q v d G J s M T U u e 0 9 y Z 2 F u a X N h d G l v b i w x f S Z x d W 9 0 O y w m c X V v d D t P Z G J j L k R h d G F T b 3 V y Y 2 V c X C 8 x L 2 R z b j 1 Q S U N B T m V 0 L 1 B J Q 0 F O Z X Q v Q W 5 u d W F s U m V w b 3 J 0 L 3 R i b D E 1 L n t B I F x 1 M D A y N i B F L D J 9 J n F 1 b 3 Q 7 L C Z x d W 9 0 O 0 9 k Y m M u R G F 0 Y V N v d X J j Z V x c L z E v Z H N u P V B J Q 0 F O Z X Q v U E l D Q U 5 l d C 9 B b m 5 1 Y W x S Z X B v c n Q v d G J s M T U u e 0 E g X H U w M D I 2 I E U g K C U p L D N 9 J n F 1 b 3 Q 7 L C Z x d W 9 0 O 0 9 k Y m M u R G F 0 Y V N v d X J j Z V x c L z E v Z H N u P V B J Q 0 F O Z X Q v U E l D Q U 5 l d C 9 B b m 5 1 Y W x S Z X B v c n Q v d G J s M T U u e 0 h E V S A o c 3 R l c C 1 1 c C 9 z d G V w L W R v d 2 4 g d W 5 p d C k s N H 0 m c X V v d D s s J n F 1 b 3 Q 7 T 2 R i Y y 5 E Y X R h U 2 9 1 c m N l X F w v M S 9 k c 2 4 9 U E l D Q U 5 l d C 9 Q S U N B T m V 0 L 0 F u b n V h b F J l c G 9 y d C 9 0 Y m w x N S 5 7 S E R V I C h z d G V w L X V w L 3 N 0 Z X A t Z G 9 3 b i B 1 b m l 0 K S A o J S k s N X 0 m c X V v d D s s J n F 1 b 3 Q 7 T 2 R i Y y 5 E Y X R h U 2 9 1 c m N l X F w v M S 9 k c 2 4 9 U E l D Q U 5 l d C 9 Q S U N B T m V 0 L 0 F u b n V h b F J l c G 9 y d C 9 0 Y m w x N S 5 7 S U N V I C 8 g U E l D V S A v I E 5 J Q 1 U s N n 0 m c X V v d D s s J n F 1 b 3 Q 7 T 2 R i Y y 5 E Y X R h U 2 9 1 c m N l X F w v M S 9 k c 2 4 9 U E l D Q U 5 l d C 9 Q S U N B T m V 0 L 0 F u b n V h b F J l c G 9 y d C 9 0 Y m w x N S 5 7 S U N V I C 8 g U E l D V S A v I E 5 J Q 1 U g K C U p L D d 9 J n F 1 b 3 Q 7 L C Z x d W 9 0 O 0 9 k Y m M u R G F 0 Y V N v d X J j Z V x c L z E v Z H N u P V B J Q 0 F O Z X Q v U E l D Q U 5 l d C 9 B b m 5 1 Y W x S Z X B v c n Q v d G J s M T U u e 0 9 0 a G V y I G l u d G V y b W V k a W F 0 Z S B j Y X J l I G F y Z W E s O H 0 m c X V v d D s s J n F 1 b 3 Q 7 T 2 R i Y y 5 E Y X R h U 2 9 1 c m N l X F w v M S 9 k c 2 4 9 U E l D Q U 5 l d C 9 Q S U N B T m V 0 L 0 F u b n V h b F J l c G 9 y d C 9 0 Y m w x N S 5 7 T 3 R o Z X I g a W 5 0 Z X J t Z W R p Y X R l I G N h c m U g Y X J l Y S A o J S k s O X 0 m c X V v d D s s J n F 1 b 3 Q 7 T 2 R i Y y 5 E Y X R h U 2 9 1 c m N l X F w v M S 9 k c 2 4 9 U E l D Q U 5 l d C 9 Q S U N B T m V 0 L 0 F u b n V h b F J l c G 9 y d C 9 0 Y m w x N S 5 7 U m V j b 3 Z l c n k g b 2 5 s e S w x M H 0 m c X V v d D s s J n F 1 b 3 Q 7 T 2 R i Y y 5 E Y X R h U 2 9 1 c m N l X F w v M S 9 k c 2 4 9 U E l D Q U 5 l d C 9 Q S U N B T m V 0 L 0 F u b n V h b F J l c G 9 y d C 9 0 Y m w x N S 5 7 U m V j b 3 Z l c n k g b 2 5 s e S A o J S k s M T F 9 J n F 1 b 3 Q 7 L C Z x d W 9 0 O 0 9 k Y m M u R G F 0 Y V N v d X J j Z V x c L z E v Z H N u P V B J Q 0 F O Z X Q v U E l D Q U 5 l d C 9 B b m 5 1 Y W x S Z X B v c n Q v d G J s M T U u e 1 R o Z W F 0 c m U g Y W 5 k I H J l Y 2 9 2 Z X J 5 L D E y f S Z x d W 9 0 O y w m c X V v d D t P Z G J j L k R h d G F T b 3 V y Y 2 V c X C 8 x L 2 R z b j 1 Q S U N B T m V 0 L 1 B J Q 0 F O Z X Q v Q W 5 u d W F s U m V w b 3 J 0 L 3 R i b D E 1 L n t U a G V h d H J l I G F u Z C B y Z W N v d m V y e S A o J S k s M T N 9 J n F 1 b 3 Q 7 L C Z x d W 9 0 O 0 9 k Y m M u R G F 0 Y V N v d X J j Z V x c L z E v Z H N u P V B J Q 0 F O Z X Q v U E l D Q U 5 l d C 9 B b m 5 1 Y W x S Z X B v c n Q v d G J s M T U u e 1 d h c m Q s M T R 9 J n F 1 b 3 Q 7 L C Z x d W 9 0 O 0 9 k Y m M u R G F 0 Y V N v d X J j Z V x c L z E v Z H N u P V B J Q 0 F O Z X Q v U E l D Q U 5 l d C 9 B b m 5 1 Y W x S Z X B v c n Q v d G J s M T U u e 1 d h c m Q g K C U p L D E 1 f S Z x d W 9 0 O y w m c X V v d D t P Z G J j L k R h d G F T b 3 V y Y 2 V c X C 8 x L 2 R z b j 1 Q S U N B T m V 0 L 1 B J Q 0 F O Z X Q v Q W 5 u d W F s U m V w b 3 J 0 L 3 R i b D E 1 L n t Y L X J h e S A v I G V u Z G 9 z Y 2 9 w e S A v I E N U I H N j Y W 5 u Z X I s M T Z 9 J n F 1 b 3 Q 7 L C Z x d W 9 0 O 0 9 k Y m M u R G F 0 Y V N v d X J j Z V x c L z E v Z H N u P V B J Q 0 F O Z X Q v U E l D Q U 5 l d C 9 B b m 5 1 Y W x S Z X B v c n Q v d G J s M T U u e 1 g t c m F 5 I C 8 g Z W 5 k b 3 N j b 3 B 5 I C 8 g Q 1 Q g c 2 N h b m 5 l c i A o J S k s M T d 9 J n F 1 b 3 Q 7 L C Z x d W 9 0 O 0 9 k Y m M u R G F 0 Y V N v d X J j Z V x c L z E v Z H N u P V B J Q 0 F O Z X Q v U E l D Q U 5 l d C 9 B b m 5 1 Y W x S Z X B v c n Q v d G J s M T U u e 1 V u a 2 5 v d 2 4 s M T h 9 J n F 1 b 3 Q 7 L C Z x d W 9 0 O 0 9 k Y m M u R G F 0 Y V N v d X J j Z V x c L z E v Z H N u P V B J Q 0 F O Z X Q v U E l D Q U 5 l d C 9 B b m 5 1 Y W x S Z X B v c n Q v d G J s M T U u e 1 V u a 2 5 v d 2 4 g K C U p L D E 5 f S Z x d W 9 0 O y w m c X V v d D t P Z G J j L k R h d G F T b 3 V y Y 2 V c X C 8 x L 2 R z b j 1 Q S U N B T m V 0 L 1 B J Q 0 F O Z X Q v Q W 5 u d W F s U m V w b 3 J 0 L 3 R i b D E 1 L n t U b 3 R h b C w y M H 0 m c X V v d D s s J n F 1 b 3 Q 7 T 2 R i Y y 5 E Y X R h U 2 9 1 c m N l X F w v M S 9 k c 2 4 9 U E l D Q U 5 l d C 9 Q S U N B T m V 0 L 0 F u b n V h b F J l c G 9 y d C 9 0 Y m w x N S 5 7 V G 9 0 Y W w g K C U p L D I x f S Z x d W 9 0 O 1 0 s J n F 1 b 3 Q 7 U m V s Y X R p b 2 5 z a G l w S W 5 m b y Z x d W 9 0 O z p b X X 0 i I C 8 + P E V u d H J 5 I F R 5 c G U 9 I k Z p b G x D b 3 V u d C I g V m F s d W U 9 I m w x M D A i I C 8 + P E V u d H J 5 I F R 5 c G U 9 I k F k Z G V k V G 9 E Y X R h T W 9 k Z W w i I F Z h b H V l P S J s M C I g L z 4 8 L 1 N 0 Y W J s Z U V u d H J p Z X M + P C 9 J d G V t P j x J d G V t P j x J d G V t T G 9 j Y X R p b 2 4 + P E l 0 Z W 1 U e X B l P k Z v c m 1 1 b G E 8 L 0 l 0 Z W 1 U e X B l P j x J d G V t U G F 0 a D 5 T Z W N 0 a W 9 u M S 9 0 Y m w x N S 9 T b 3 V y Y 2 U 8 L 0 l 0 Z W 1 Q Y X R o P j w v S X R l b U x v Y 2 F 0 a W 9 u P j x T d G F i b G V F b n R y a W V z I C 8 + P C 9 J d G V t P j x J d G V t P j x J d G V t T G 9 j Y X R p b 2 4 + P E l 0 Z W 1 U e X B l P k Z v c m 1 1 b G E 8 L 0 l 0 Z W 1 U e X B l P j x J d G V t U G F 0 a D 5 T Z W N 0 a W 9 u M S 9 0 Y m w x N S 9 Q S U N B T m V 0 Q W 5 v b l 9 E Y X R h Y m F z Z T w v S X R l b V B h d G g + P C 9 J d G V t T G 9 j Y X R p b 2 4 + P F N 0 Y W J s Z U V u d H J p Z X M g L z 4 8 L 0 l 0 Z W 0 + P E l 0 Z W 0 + P E l 0 Z W 1 M b 2 N h d G l v b j 4 8 S X R l b V R 5 c G U + R m 9 y b X V s Y T w v S X R l b V R 5 c G U + P E l 0 Z W 1 Q Y X R o P l N l Y 3 R p b 2 4 x L 3 R i b D E 1 L 2 R i b 1 9 T Y 2 h l b W E 8 L 0 l 0 Z W 1 Q Y X R o P j w v S X R l b U x v Y 2 F 0 a W 9 u P j x T d G F i b G V F b n R y a W V z I C 8 + P C 9 J d G V t P j x J d G V t P j x J d G V t T G 9 j Y X R p b 2 4 + P E l 0 Z W 1 U e X B l P k Z v c m 1 1 b G E 8 L 0 l 0 Z W 1 U e X B l P j x J d G V t U G F 0 a D 5 T Z W N 0 a W 9 u M S 9 0 Y m w x N S 9 0 Y m w x N V 9 U Y W J s Z T w v S X R l b V B h d G g + P C 9 J d G V t T G 9 j Y X R p b 2 4 + P F N 0 Y W J s Z U V u d H J p Z X M g L z 4 8 L 0 l 0 Z W 0 + P E l 0 Z W 0 + P E l 0 Z W 1 M b 2 N h d G l v b j 4 8 S X R l b V R 5 c G U + R m 9 y b X V s Y T w v S X R l b V R 5 c G U + P E l 0 Z W 1 Q Y X R o P l N l Y 3 R p b 2 4 x L 3 R i b D E 1 L 1 N v c n R l Z C U y M F J v d 3 M 8 L 0 l 0 Z W 1 Q Y X R o P j w v S X R l b U x v Y 2 F 0 a W 9 u P j x T d G F i b G V F b n R y a W V z I C 8 + P C 9 J d G V t P j x J d G V t P j x J d G V t T G 9 j Y X R p b 2 4 + P E l 0 Z W 1 U e X B l P k Z v c m 1 1 b G E 8 L 0 l 0 Z W 1 U e X B l P j x J d G V t U G F 0 a D 5 T Z W N 0 a W 9 u M S 9 0 Y m w x N S 9 S Z W 1 v d m V k J T I w Q 2 9 s d W 1 u c z w v S X R l b V B h d G g + P C 9 J d G V t T G 9 j Y X R p b 2 4 + P F N 0 Y W J s Z U V u d H J p Z X M g L z 4 8 L 0 l 0 Z W 0 + P E l 0 Z W 0 + P E l 0 Z W 1 M b 2 N h d G l v b j 4 8 S X R l b V R 5 c G U + R m 9 y b X V s Y T w v S X R l b V R 5 c G U + P E l 0 Z W 1 Q Y X R o P l N l Y 3 R p b 2 4 x L 3 R i b D E 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i 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x h c 3 R V c G R h d G V k I i B W Y W x 1 Z T 0 i Z D I w M j A t M T I t M T B U M j I 6 N T E 6 M z Y u M j I z M j U z N l o i I C 8 + P E V u d H J 5 I F R 5 c G U 9 I k Z p b G x D b 2 x 1 b W 5 U e X B l c y I g V m F s d W U 9 I n N C Z 0 l H Q W d Z Q 0 J n S U d B Z 1 k 9 I i A v P j x F b n R y e S B U e X B l P S J R d W V y e U l E I i B W Y W x 1 Z T 0 i c z U 3 M G M 5 Y z l h L T E y Z T M t N D A 4 M S 1 h M T Y 3 L T l l N T l i Y j V j Z D g 0 Y S I g L z 4 8 R W 5 0 c n k g V H l w Z T 0 i R m l s b E V y c m 9 y Q 2 9 1 b n Q i I F Z h b H V l P S J s M C I g L z 4 8 R W 5 0 c n k g V H l w Z T 0 i R m l s b E N v b H V t b k 5 h b W V z I i B W Y W x 1 Z T 0 i c 1 s m c X V v d D t E a W F n b m 9 z d G l j I E 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V y c m 9 y Q 2 9 k Z S I g V m F s d W U 9 I n N V b m t u b 3 d u I i A v P j x F b n R y e S B U e X B l P S J G a W x s Q 2 9 1 b n Q i I F Z h b H V l P S J s M T U 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T Y u e 0 R p Y W d u b 3 N 0 a W M g R 3 J v d X A s M H 0 m c X V v d D s s J n F 1 b 3 Q 7 T 2 R i Y y 5 E Y X R h U 2 9 1 c m N l X F w v M S 9 k c 2 4 9 U E l D Q U 5 l d C 9 Q S U N B T m V 0 L 0 F u b n V h b F J l c G 9 y d C 9 0 Y m w x N i 5 7 X H U w M D N j M S w x f S Z x d W 9 0 O y w m c X V v d D t P Z G J j L k R h d G F T b 3 V y Y 2 V c X C 8 x L 2 R z b j 1 Q S U N B T m V 0 L 1 B J Q 0 F O Z X Q v Q W 5 u d W F s U m V w b 3 J 0 L 3 R i b D E 2 L n t c d T A w M 2 M x I C g l K S w y f S Z x d W 9 0 O y w m c X V v d D t P Z G J j L k R h d G F T b 3 V y Y 2 V c X C 8 x L 2 R z b j 1 Q S U N B T m V 0 L 1 B J Q 0 F O Z X Q v Q W 5 u d W F s U m V w b 3 J 0 L 3 R i b D E 2 L n s x L T Q s M 3 0 m c X V v d D s s J n F 1 b 3 Q 7 T 2 R i Y y 5 E Y X R h U 2 9 1 c m N l X F w v M S 9 k c 2 4 9 U E l D Q U 5 l d C 9 Q S U N B T m V 0 L 0 F u b n V h b F J l c G 9 y d C 9 0 Y m w x N i 5 7 M S 0 0 I C g l K S w 0 f S Z x d W 9 0 O y w m c X V v d D t P Z G J j L k R h d G F T b 3 V y Y 2 V c X C 8 x L 2 R z b j 1 Q S U N B T m V 0 L 1 B J Q 0 F O Z X Q v Q W 5 u d W F s U m V w b 3 J 0 L 3 R i b D E 2 L n s 1 L T E w L D V 9 J n F 1 b 3 Q 7 L C Z x d W 9 0 O 0 9 k Y m M u R G F 0 Y V N v d X J j Z V x c L z E v Z H N u P V B J Q 0 F O Z X Q v U E l D Q U 5 l d C 9 B b m 5 1 Y W x S Z X B v c n Q v d G J s M T Y u e z U t M T A g K C U p L D Z 9 J n F 1 b 3 Q 7 L C Z x d W 9 0 O 0 9 k Y m M u R G F 0 Y V N v d X J j Z V x c L z E v Z H N u P V B J Q 0 F O Z X Q v U E l D Q U 5 l d C 9 B b m 5 1 Y W x S Z X B v c n Q v d G J s M T Y u e z E x L T E 1 L D d 9 J n F 1 b 3 Q 7 L C Z x d W 9 0 O 0 9 k Y m M u R G F 0 Y V N v d X J j Z V x c L z E v Z H N u P V B J Q 0 F O Z X Q v U E l D Q U 5 l d C 9 B b m 5 1 Y W x S Z X B v c n Q v d G J s M T Y u e z E x L T E 1 I C g l K S w 4 f S Z x d W 9 0 O y w m c X V v d D t P Z G J j L k R h d G F T b 3 V y Y 2 V c X C 8 x L 2 R z b j 1 Q S U N B T m V 0 L 1 B J Q 0 F O Z X Q v Q W 5 u d W F s U m V w b 3 J 0 L 3 R i b D E 2 L n t U b 3 R h b C w 5 f S Z x d W 9 0 O y w m c X V v d D t P Z G J j L k R h d G F T b 3 V y Y 2 V c X C 8 x L 2 R z b j 1 Q S U N B T m V 0 L 1 B J Q 0 F O Z X Q v Q W 5 u d W F s U m V w b 3 J 0 L 3 R i b D E 2 L n t U b 3 R h b C A o J S k s M T B 9 J n F 1 b 3 Q 7 X S w m c X V v d D t D b 2 x 1 b W 5 D b 3 V u d C Z x d W 9 0 O z o x M S w m c X V v d D t L Z X l D b 2 x 1 b W 5 O Y W 1 l c y Z x d W 9 0 O z p b X S w m c X V v d D t D b 2 x 1 b W 5 J Z G V u d G l 0 a W V z J n F 1 b 3 Q 7 O l s m c X V v d D t P Z G J j L k R h d G F T b 3 V y Y 2 V c X C 8 x L 2 R z b j 1 Q S U N B T m V 0 L 1 B J Q 0 F O Z X Q v Q W 5 u d W F s U m V w b 3 J 0 L 3 R i b D E 2 L n t E a W F n b m 9 z d G l j I E d y b 3 V w L D B 9 J n F 1 b 3 Q 7 L C Z x d W 9 0 O 0 9 k Y m M u R G F 0 Y V N v d X J j Z V x c L z E v Z H N u P V B J Q 0 F O Z X Q v U E l D Q U 5 l d C 9 B b m 5 1 Y W x S Z X B v c n Q v d G J s M T Y u e 1 x 1 M D A z Y z E s M X 0 m c X V v d D s s J n F 1 b 3 Q 7 T 2 R i Y y 5 E Y X R h U 2 9 1 c m N l X F w v M S 9 k c 2 4 9 U E l D Q U 5 l d C 9 Q S U N B T m V 0 L 0 F u b n V h b F J l c G 9 y d C 9 0 Y m w x N i 5 7 X H U w M D N j M S A o J S k s M n 0 m c X V v d D s s J n F 1 b 3 Q 7 T 2 R i Y y 5 E Y X R h U 2 9 1 c m N l X F w v M S 9 k c 2 4 9 U E l D Q U 5 l d C 9 Q S U N B T m V 0 L 0 F u b n V h b F J l c G 9 y d C 9 0 Y m w x N i 5 7 M S 0 0 L D N 9 J n F 1 b 3 Q 7 L C Z x d W 9 0 O 0 9 k Y m M u R G F 0 Y V N v d X J j Z V x c L z E v Z H N u P V B J Q 0 F O Z X Q v U E l D Q U 5 l d C 9 B b m 5 1 Y W x S Z X B v c n Q v d G J s M T Y u e z E t N C A o J S k s N H 0 m c X V v d D s s J n F 1 b 3 Q 7 T 2 R i Y y 5 E Y X R h U 2 9 1 c m N l X F w v M S 9 k c 2 4 9 U E l D Q U 5 l d C 9 Q S U N B T m V 0 L 0 F u b n V h b F J l c G 9 y d C 9 0 Y m w x N i 5 7 N S 0 x M C w 1 f S Z x d W 9 0 O y w m c X V v d D t P Z G J j L k R h d G F T b 3 V y Y 2 V c X C 8 x L 2 R z b j 1 Q S U N B T m V 0 L 1 B J Q 0 F O Z X Q v Q W 5 u d W F s U m V w b 3 J 0 L 3 R i b D E 2 L n s 1 L T E w I C g l K S w 2 f S Z x d W 9 0 O y w m c X V v d D t P Z G J j L k R h d G F T b 3 V y Y 2 V c X C 8 x L 2 R z b j 1 Q S U N B T m V 0 L 1 B J Q 0 F O Z X Q v Q W 5 u d W F s U m V w b 3 J 0 L 3 R i b D E 2 L n s x M S 0 x N S w 3 f S Z x d W 9 0 O y w m c X V v d D t P Z G J j L k R h d G F T b 3 V y Y 2 V c X C 8 x L 2 R z b j 1 Q S U N B T m V 0 L 1 B J Q 0 F O Z X Q v Q W 5 u d W F s U m V w b 3 J 0 L 3 R i b D E 2 L n s x M S 0 x N S A o J S k s O H 0 m c X V v d D s s J n F 1 b 3 Q 7 T 2 R i Y y 5 E Y X R h U 2 9 1 c m N l X F w v M S 9 k c 2 4 9 U E l D Q U 5 l d C 9 Q S U N B T m V 0 L 0 F u b n V h b F J l c G 9 y d C 9 0 Y m w x N i 5 7 V G 9 0 Y W w s O X 0 m c X V v d D s s J n F 1 b 3 Q 7 T 2 R i Y y 5 E Y X R h U 2 9 1 c m N l X F w v M S 9 k c 2 4 9 U E l D Q U 5 l d C 9 Q S U N B T m V 0 L 0 F u b n V h b F J l c G 9 y d C 9 0 Y m w x N i 5 7 V G 9 0 Y W w g K C U p L D E w f S Z x d W 9 0 O 1 0 s J n F 1 b 3 Q 7 U m V s Y X R p b 2 5 z a G l w S W 5 m b y Z x d W 9 0 O z p b X X 0 i I C 8 + P C 9 T d G F i b G V F b n R y a W V z P j w v S X R l b T 4 8 S X R l b T 4 8 S X R l b U x v Y 2 F 0 a W 9 u P j x J d G V t V H l w Z T 5 G b 3 J t d W x h P C 9 J d G V t V H l w Z T 4 8 S X R l b V B h d G g + U 2 V j d G l v b j E v d G J s M T Y v U 2 9 1 c m N l P C 9 J d G V t U G F 0 a D 4 8 L 0 l 0 Z W 1 M b 2 N h d G l v b j 4 8 U 3 R h Y m x l R W 5 0 c m l l c y A v P j w v S X R l b T 4 8 S X R l b T 4 8 S X R l b U x v Y 2 F 0 a W 9 u P j x J d G V t V H l w Z T 5 G b 3 J t d W x h P C 9 J d G V t V H l w Z T 4 8 S X R l b V B h d G g + U 2 V j d G l v b j E v d G J s M T Y v U E l D Q U 5 l d E F u b 2 5 f R G F 0 Y W J h c 2 U 8 L 0 l 0 Z W 1 Q Y X R o P j w v S X R l b U x v Y 2 F 0 a W 9 u P j x T d G F i b G V F b n R y a W V z I C 8 + P C 9 J d G V t P j x J d G V t P j x J d G V t T G 9 j Y X R p b 2 4 + P E l 0 Z W 1 U e X B l P k Z v c m 1 1 b G E 8 L 0 l 0 Z W 1 U e X B l P j x J d G V t U G F 0 a D 5 T Z W N 0 a W 9 u M S 9 0 Y m w x N i 9 k Y m 9 f U 2 N o Z W 1 h P C 9 J d G V t U G F 0 a D 4 8 L 0 l 0 Z W 1 M b 2 N h d G l v b j 4 8 U 3 R h Y m x l R W 5 0 c m l l c y A v P j w v S X R l b T 4 8 S X R l b T 4 8 S X R l b U x v Y 2 F 0 a W 9 u P j x J d G V t V H l w Z T 5 G b 3 J t d W x h P C 9 J d G V t V H l w Z T 4 8 S X R l b V B h d G g + U 2 V j d G l v b j E v d G J s M T Y v d G J s M T Z f V G F i b G U 8 L 0 l 0 Z W 1 Q Y X R o P j w v S X R l b U x v Y 2 F 0 a W 9 u P j x T d G F i b G V F b n R y a W V z I C 8 + P C 9 J d G V t P j x J d G V t P j x J d G V t T G 9 j Y X R p b 2 4 + P E l 0 Z W 1 U e X B l P k Z v c m 1 1 b G E 8 L 0 l 0 Z W 1 U e X B l P j x J d G V t U G F 0 a D 5 T Z W N 0 a W 9 u M S 9 0 Y m w x N 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c 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y L T A 3 V D E 3 O j I 2 O j A z L j Y 4 N T U 0 M T l a I i A v P j x F b n R y e S B U e X B l P S J G a W x s Q 2 9 s d W 1 u V H l w Z X M i I F Z h b H V l P S J z Q m d J R 0 F n W U N C Z 0 l H Q W d Z P S I g L z 4 8 R W 5 0 c n k g V H l w Z T 0 i R m l s b E N v b H V t b k 5 h b W V z I i B W Y W x 1 Z T 0 i c 1 s m c X V v d D t Q c m l t Y X J 5 I E R p Y W d u b 3 N p c y B H c m 9 1 c C Z x d W 9 0 O y w m c X V v d D s x N i Z x d W 9 0 O y w m c X V v d D s x N i A o J S k m c X V v d D s s J n F 1 b 3 Q 7 M T c t M j A m c X V v d D s s J n F 1 b 3 Q 7 M T c t M j A g K C U p J n F 1 b 3 Q 7 L C Z x d W 9 0 O z I x L T I 1 J n F 1 b 3 Q 7 L C Z x d W 9 0 O z I x L T I 1 I C g l K S Z x d W 9 0 O y w m c X V v d D s y N i s m c X V v d D s s J n F 1 b 3 Q 7 M j Y r I C g l K S Z x d W 9 0 O y w m c X V v d D t U b 3 R h b C Z x d W 9 0 O y w m c X V v d D t U b 3 R h b C A o J S k m c X V v d D t d I i A v P j x F b n R y e S B U e X B l P S J R d W V y e U l E I i B W Y W x 1 Z T 0 i c z N k Y j c x N T B l L W I x Y m Q t N D Y 1 Y y 1 h N T E y L T F l M W V h M z U 5 Y j c x Y S I g L z 4 8 R W 5 0 c n k g V H l w Z T 0 i R m l s b E V y c m 9 y Q 2 9 1 b n Q i I F Z h b H V l P S J s M C I g L z 4 8 R W 5 0 c n k g V H l w Z T 0 i R m l s b F N 0 Y X R 1 c y I g V m F s d W U 9 I n N D b 2 1 w b G V 0 Z S I g L z 4 8 R W 5 0 c n k g V H l w Z T 0 i R m l s b E V y c m 9 y Q 2 9 k Z S I g V m F s d W U 9 I n N V b m t u b 3 d u I i A v P j x F b n R y e S B U e X B l P S J G a W x s Q 2 9 1 b n Q i I F Z h b H V l P S J s M T 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E 3 L n t Q c m l t Y X J 5 I E R p Y W d u b 3 N p c y B H c m 9 1 c C w w f S Z x d W 9 0 O y w m c X V v d D t P Z G J j L k R h d G F T b 3 V y Y 2 V c X C 8 x L 2 R z b j 1 Q S U N B T m V 0 L 1 B J Q 0 F O Z X Q v Q W 5 u d W F s U m V w b 3 J 0 L 3 R i b D E 3 L n s x N i w x f S Z x d W 9 0 O y w m c X V v d D t P Z G J j L k R h d G F T b 3 V y Y 2 V c X C 8 x L 2 R z b j 1 Q S U N B T m V 0 L 1 B J Q 0 F O Z X Q v Q W 5 u d W F s U m V w b 3 J 0 L 3 R i b D E 3 L n s x N i A o J S k s M n 0 m c X V v d D s s J n F 1 b 3 Q 7 T 2 R i Y y 5 E Y X R h U 2 9 1 c m N l X F w v M S 9 k c 2 4 9 U E l D Q U 5 l d C 9 Q S U N B T m V 0 L 0 F u b n V h b F J l c G 9 y d C 9 0 Y m w x N y 5 7 M T c t M j A s M 3 0 m c X V v d D s s J n F 1 b 3 Q 7 T 2 R i Y y 5 E Y X R h U 2 9 1 c m N l X F w v M S 9 k c 2 4 9 U E l D Q U 5 l d C 9 Q S U N B T m V 0 L 0 F u b n V h b F J l c G 9 y d C 9 0 Y m w x N y 5 7 M T c t M j A g K C U p L D R 9 J n F 1 b 3 Q 7 L C Z x d W 9 0 O 0 9 k Y m M u R G F 0 Y V N v d X J j Z V x c L z E v Z H N u P V B J Q 0 F O Z X Q v U E l D Q U 5 l d C 9 B b m 5 1 Y W x S Z X B v c n Q v d G J s M T c u e z I x L T I 1 L D V 9 J n F 1 b 3 Q 7 L C Z x d W 9 0 O 0 9 k Y m M u R G F 0 Y V N v d X J j Z V x c L z E v Z H N u P V B J Q 0 F O Z X Q v U E l D Q U 5 l d C 9 B b m 5 1 Y W x S Z X B v c n Q v d G J s M T c u e z I x L T I 1 I C g l K S w 2 f S Z x d W 9 0 O y w m c X V v d D t P Z G J j L k R h d G F T b 3 V y Y 2 V c X C 8 x L 2 R z b j 1 Q S U N B T m V 0 L 1 B J Q 0 F O Z X Q v Q W 5 u d W F s U m V w b 3 J 0 L 3 R i b D E 3 L n s y N i s s N 3 0 m c X V v d D s s J n F 1 b 3 Q 7 T 2 R i Y y 5 E Y X R h U 2 9 1 c m N l X F w v M S 9 k c 2 4 9 U E l D Q U 5 l d C 9 Q S U N B T m V 0 L 0 F u b n V h b F J l c G 9 y d C 9 0 Y m w x N y 5 7 M j Y r I C g l K S w 4 f S Z x d W 9 0 O y w m c X V v d D t P Z G J j L k R h d G F T b 3 V y Y 2 V c X C 8 x L 2 R z b j 1 Q S U N B T m V 0 L 1 B J Q 0 F O Z X Q v Q W 5 u d W F s U m V w b 3 J 0 L 3 R i b D E 3 L n t U b 3 R h b C w 5 f S Z x d W 9 0 O y w m c X V v d D t P Z G J j L k R h d G F T b 3 V y Y 2 V c X C 8 x L 2 R z b j 1 Q S U N B T m V 0 L 1 B J Q 0 F O Z X Q v Q W 5 u d W F s U m V w b 3 J 0 L 3 R i b D E 3 L n t U b 3 R h b C A o J S k s M T B 9 J n F 1 b 3 Q 7 X S w m c X V v d D t D b 2 x 1 b W 5 D b 3 V u d C Z x d W 9 0 O z o x M S w m c X V v d D t L Z X l D b 2 x 1 b W 5 O Y W 1 l c y Z x d W 9 0 O z p b X S w m c X V v d D t D b 2 x 1 b W 5 J Z G V u d G l 0 a W V z J n F 1 b 3 Q 7 O l s m c X V v d D t P Z G J j L k R h d G F T b 3 V y Y 2 V c X C 8 x L 2 R z b j 1 Q S U N B T m V 0 L 1 B J Q 0 F O Z X Q v Q W 5 u d W F s U m V w b 3 J 0 L 3 R i b D E 3 L n t Q c m l t Y X J 5 I E R p Y W d u b 3 N p c y B H c m 9 1 c C w w f S Z x d W 9 0 O y w m c X V v d D t P Z G J j L k R h d G F T b 3 V y Y 2 V c X C 8 x L 2 R z b j 1 Q S U N B T m V 0 L 1 B J Q 0 F O Z X Q v Q W 5 u d W F s U m V w b 3 J 0 L 3 R i b D E 3 L n s x N i w x f S Z x d W 9 0 O y w m c X V v d D t P Z G J j L k R h d G F T b 3 V y Y 2 V c X C 8 x L 2 R z b j 1 Q S U N B T m V 0 L 1 B J Q 0 F O Z X Q v Q W 5 u d W F s U m V w b 3 J 0 L 3 R i b D E 3 L n s x N i A o J S k s M n 0 m c X V v d D s s J n F 1 b 3 Q 7 T 2 R i Y y 5 E Y X R h U 2 9 1 c m N l X F w v M S 9 k c 2 4 9 U E l D Q U 5 l d C 9 Q S U N B T m V 0 L 0 F u b n V h b F J l c G 9 y d C 9 0 Y m w x N y 5 7 M T c t M j A s M 3 0 m c X V v d D s s J n F 1 b 3 Q 7 T 2 R i Y y 5 E Y X R h U 2 9 1 c m N l X F w v M S 9 k c 2 4 9 U E l D Q U 5 l d C 9 Q S U N B T m V 0 L 0 F u b n V h b F J l c G 9 y d C 9 0 Y m w x N y 5 7 M T c t M j A g K C U p L D R 9 J n F 1 b 3 Q 7 L C Z x d W 9 0 O 0 9 k Y m M u R G F 0 Y V N v d X J j Z V x c L z E v Z H N u P V B J Q 0 F O Z X Q v U E l D Q U 5 l d C 9 B b m 5 1 Y W x S Z X B v c n Q v d G J s M T c u e z I x L T I 1 L D V 9 J n F 1 b 3 Q 7 L C Z x d W 9 0 O 0 9 k Y m M u R G F 0 Y V N v d X J j Z V x c L z E v Z H N u P V B J Q 0 F O Z X Q v U E l D Q U 5 l d C 9 B b m 5 1 Y W x S Z X B v c n Q v d G J s M T c u e z I x L T I 1 I C g l K S w 2 f S Z x d W 9 0 O y w m c X V v d D t P Z G J j L k R h d G F T b 3 V y Y 2 V c X C 8 x L 2 R z b j 1 Q S U N B T m V 0 L 1 B J Q 0 F O Z X Q v Q W 5 u d W F s U m V w b 3 J 0 L 3 R i b D E 3 L n s y N i s s N 3 0 m c X V v d D s s J n F 1 b 3 Q 7 T 2 R i Y y 5 E Y X R h U 2 9 1 c m N l X F w v M S 9 k c 2 4 9 U E l D Q U 5 l d C 9 Q S U N B T m V 0 L 0 F u b n V h b F J l c G 9 y d C 9 0 Y m w x N y 5 7 M j Y r I C g l K S w 4 f S Z x d W 9 0 O y w m c X V v d D t P Z G J j L k R h d G F T b 3 V y Y 2 V c X C 8 x L 2 R z b j 1 Q S U N B T m V 0 L 1 B J Q 0 F O Z X Q v Q W 5 u d W F s U m V w b 3 J 0 L 3 R i b D E 3 L n t U b 3 R h b C w 5 f S Z x d W 9 0 O y w m c X V v d D t P Z G J j L k R h d G F T b 3 V y Y 2 V c X C 8 x L 2 R z b j 1 Q S U N B T m V 0 L 1 B J Q 0 F O Z X Q v Q W 5 u d W F s U m V w b 3 J 0 L 3 R i b D E 3 L n t U b 3 R h b C A o J S k s M T B 9 J n F 1 b 3 Q 7 X S w m c X V v d D t S Z W x h d G l v b n N o a X B J b m Z v J n F 1 b 3 Q 7 O l t d f S I g L z 4 8 R W 5 0 c n k g V H l w Z T 0 i Q W R k Z W R U b 0 R h d G F N b 2 R l b C I g V m F s d W U 9 I m w w I i A v P j w v U 3 R h Y m x l R W 5 0 c m l l c z 4 8 L 0 l 0 Z W 0 + P E l 0 Z W 0 + P E l 0 Z W 1 M b 2 N h d G l v b j 4 8 S X R l b V R 5 c G U + R m 9 y b X V s Y T w v S X R l b V R 5 c G U + P E l 0 Z W 1 Q Y X R o P l N l Y 3 R p b 2 4 x L 3 R i b D E 3 L 1 N v d X J j Z T w v S X R l b V B h d G g + P C 9 J d G V t T G 9 j Y X R p b 2 4 + P F N 0 Y W J s Z U V u d H J p Z X M g L z 4 8 L 0 l 0 Z W 0 + P E l 0 Z W 0 + P E l 0 Z W 1 M b 2 N h d G l v b j 4 8 S X R l b V R 5 c G U + R m 9 y b X V s Y T w v S X R l b V R 5 c G U + P E l 0 Z W 1 Q Y X R o P l N l Y 3 R p b 2 4 x L 3 R i b D E 3 L 1 B J Q 0 F O Z X R B b m 9 u X 0 R h d G F i Y X N l P C 9 J d G V t U G F 0 a D 4 8 L 0 l 0 Z W 1 M b 2 N h d G l v b j 4 8 U 3 R h Y m x l R W 5 0 c m l l c y A v P j w v S X R l b T 4 8 S X R l b T 4 8 S X R l b U x v Y 2 F 0 a W 9 u P j x J d G V t V H l w Z T 5 G b 3 J t d W x h P C 9 J d G V t V H l w Z T 4 8 S X R l b V B h d G g + U 2 V j d G l v b j E v d G J s M T c v Z G J v X 1 N j a G V t Y T w v S X R l b V B h d G g + P C 9 J d G V t T G 9 j Y X R p b 2 4 + P F N 0 Y W J s Z U V u d H J p Z X M g L z 4 8 L 0 l 0 Z W 0 + P E l 0 Z W 0 + P E l 0 Z W 1 M b 2 N h d G l v b j 4 8 S X R l b V R 5 c G U + R m 9 y b X V s Y T w v S X R l b V R 5 c G U + P E l 0 Z W 1 Q Y X R o P l N l Y 3 R p b 2 4 x L 3 R i b D E 3 L 3 R i b D E 3 X 1 R h Y m x l P C 9 J d G V t U G F 0 a D 4 8 L 0 l 0 Z W 1 M b 2 N h d G l v b j 4 8 U 3 R h Y m x l R W 5 0 c m l l c y A v P j w v S X R l b T 4 8 S X R l b T 4 8 S X R l b U x v Y 2 F 0 a W 9 u P j x J d G V t V H l w Z T 5 G b 3 J t d W x h P C 9 J d G V t V H l w Z T 4 8 S X R l b V B h d G g + U 2 V j d G l v b j E v d G J s M T c v U 2 9 y d G V k J T I w U m 9 3 c z w v S X R l b V B h d G g + P C 9 J d G V t T G 9 j Y X R p b 2 4 + P F N 0 Y W J s Z U V u d H J p Z X M g L z 4 8 L 0 l 0 Z W 0 + P E l 0 Z W 0 + P E l 0 Z W 1 M b 2 N h d G l v b j 4 8 S X R l b V R 5 c G U + R m 9 y b X V s Y T w v S X R l b V R 5 c G U + P E l 0 Z W 1 Q Y X R o P l N l Y 3 R p b 2 4 x L 3 R i b D E 3 L 1 J l b W 9 2 Z W Q l M j B D b 2 x 1 b W 5 z P C 9 J d G V t U G F 0 a D 4 8 L 0 l 0 Z W 1 M b 2 N h d G l v b j 4 8 U 3 R h Y m x l R W 5 0 c m l l c y A v P j w v S X R l b T 4 8 S X R l b T 4 8 S X R l b U x v Y 2 F 0 a W 9 u P j x J d G V t V H l w Z T 5 G b 3 J t d W x h P C 9 J d G V t V H l w Z T 4 8 S X R l b V B h d G g + U 2 V j d G l v b j E v d G J s M T 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4 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i 0 w N 1 Q x N z o y N j o y M S 4 w N z M 0 N z g y W i 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l F 1 Z X J 5 S U Q i I F Z h b H V l P S J z Y z U x M m I 0 N z M t M T E 5 M i 0 0 Z j N l L T k 0 Z T Q t Y z Y 1 N D Y 5 M j c 2 N j Y 2 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4 L n t Z Z W F y L D B 9 J n F 1 b 3 Q 7 L C Z x d W 9 0 O 0 9 k Y m M u R G F 0 Y V N v d X J j Z V x c L z E v Z H N u P V B J Q 0 F O Z X Q v U E l D Q U 5 l d C 9 B b m 5 1 Y W x S Z X B v c n Q v d G J s M T g u e 0 9 y Z 2 F u a X N h d G l v b i w x f S Z x d W 9 0 O y w m c X V v d D t P Z G J j L k R h d G F T b 3 V y Y 2 V c X C 8 x L 2 R z b j 1 Q S U N B T m V 0 L 1 B J Q 0 F O Z X Q v Q W 5 u d W F s U m V w b 3 J 0 L 3 R i b D E 4 L n t C b G 9 v Z C A v I G x 5 b X B o Y X R p Y y w y f S Z x d W 9 0 O y w m c X V v d D t P Z G J j L k R h d G F T b 3 V y Y 2 V c X C 8 x L 2 R z b j 1 Q S U N B T m V 0 L 1 B J Q 0 F O Z X Q v Q W 5 u d W F s U m V w b 3 J 0 L 3 R i b D E 4 L n t C b G 9 v Z C A v I G x 5 b X B o Y X R p Y y A o J S k s M 3 0 m c X V v d D s s J n F 1 b 3 Q 7 T 2 R i Y y 5 E Y X R h U 2 9 1 c m N l X F w v M S 9 k c 2 4 9 U E l D Q U 5 l d C 9 Q S U N B T m V 0 L 0 F u b n V h b F J l c G 9 y d C 9 0 Y m w x O C 5 7 Q m 9 k e S B 3 Y W x s I G F u Z C B j Y X Z p d G l l c y w 0 f S Z x d W 9 0 O y w m c X V v d D t P Z G J j L k R h d G F T b 3 V y Y 2 V c X C 8 x L 2 R z b j 1 Q S U N B T m V 0 L 1 B J Q 0 F O Z X Q v Q W 5 u d W F s U m V w b 3 J 0 L 3 R i b D E 4 L n t C b 2 R 5 I H d h b G w g Y W 5 k I G N h d m l 0 a W V z I C g l K S w 1 f S Z x d W 9 0 O y w m c X V v d D t P Z G J j L k R h d G F T b 3 V y Y 2 V c X C 8 x L 2 R z b j 1 Q S U N B T m V 0 L 1 B J Q 0 F O Z X Q v Q W 5 u d W F s U m V w b 3 J 0 L 3 R i b D E 4 L n t D Y X J k a W 9 2 Y X N j d W x h c i w 2 f S Z x d W 9 0 O y w m c X V v d D t P Z G J j L k R h d G F T b 3 V y Y 2 V c X C 8 x L 2 R z b j 1 Q S U N B T m V 0 L 1 B J Q 0 F O Z X Q v Q W 5 u d W F s U m V w b 3 J 0 L 3 R i b D E 4 L n t D Y X J k a W 9 2 Y X N j d W x h c i A o J S k s N 3 0 m c X V v d D s s J n F 1 b 3 Q 7 T 2 R i Y y 5 E Y X R h U 2 9 1 c m N l X F w v M S 9 k c 2 4 9 U E l D Q U 5 l d C 9 Q S U N B T m V 0 L 0 F u b n V h b F J l c G 9 y d C 9 0 Y m w x O C 5 7 R W 5 k b 2 N y a W 5 l I C 8 g b W V 0 Y W J v b G l j L D h 9 J n F 1 b 3 Q 7 L C Z x d W 9 0 O 0 9 k Y m M u R G F 0 Y V N v d X J j Z V x c L z E v Z H N u P V B J Q 0 F O Z X Q v U E l D Q U 5 l d C 9 B b m 5 1 Y W x S Z X B v c n Q v d G J s M T g u e 0 V u Z G 9 j c m l u Z S A v I G 1 l d G F i b 2 x p Y y A o J S k s O X 0 m c X V v d D s s J n F 1 b 3 Q 7 T 2 R i Y y 5 E Y X R h U 2 9 1 c m N l X F w v M S 9 k c 2 4 9 U E l D Q U 5 l d C 9 Q S U N B T m V 0 L 0 F u b n V h b F J l c G 9 y d C 9 0 Y m w x O C 5 7 R 2 F z d H J v a W 5 0 Z X N 0 a W 5 h b C w x M H 0 m c X V v d D s s J n F 1 b 3 Q 7 T 2 R i Y y 5 E Y X R h U 2 9 1 c m N l X F w v M S 9 k c 2 4 9 U E l D Q U 5 l d C 9 Q S U N B T m V 0 L 0 F u b n V h b F J l c G 9 y d C 9 0 Y m w x O C 5 7 R 2 F z d H J v a W 5 0 Z X N 0 a W 5 h b C A o J S k s M T F 9 J n F 1 b 3 Q 7 L C Z x d W 9 0 O 0 9 k Y m M u R G F 0 Y V N v d X J j Z V x c L z E v Z H N u P V B J Q 0 F O Z X Q v U E l D Q U 5 l d C 9 B b m 5 1 Y W x S Z X B v c n Q v d G J s M T g u e 0 l u Z m V j d G l v b i w x M n 0 m c X V v d D s s J n F 1 b 3 Q 7 T 2 R i Y y 5 E Y X R h U 2 9 1 c m N l X F w v M S 9 k c 2 4 9 U E l D Q U 5 l d C 9 Q S U N B T m V 0 L 0 F u b n V h b F J l c G 9 y d C 9 0 Y m w x O C 5 7 S W 5 m Z W N 0 a W 9 u I C g l K S w x M 3 0 m c X V v d D s s J n F 1 b 3 Q 7 T 2 R i Y y 5 E Y X R h U 2 9 1 c m N l X F w v M S 9 k c 2 4 9 U E l D Q U 5 l d C 9 Q S U N B T m V 0 L 0 F u b n V h b F J l c G 9 y d C 9 0 Y m w x O C 5 7 T X V s d G l z e X N 0 Z W 0 s M T R 9 J n F 1 b 3 Q 7 L C Z x d W 9 0 O 0 9 k Y m M u R G F 0 Y V N v d X J j Z V x c L z E v Z H N u P V B J Q 0 F O Z X Q v U E l D Q U 5 l d C 9 B b m 5 1 Y W x S Z X B v c n Q v d G J s M T g u e 0 1 1 b H R p c 3 l z d G V t I C g l K S w x N X 0 m c X V v d D s s J n F 1 b 3 Q 7 T 2 R i Y y 5 E Y X R h U 2 9 1 c m N l X F w v M S 9 k c 2 4 9 U E l D Q U 5 l d C 9 Q S U N B T m V 0 L 0 F u b n V h b F J l c G 9 y d C 9 0 Y m w x O C 5 7 T X V z Y 3 V s b 3 N r Z W x l d G F s L D E 2 f S Z x d W 9 0 O y w m c X V v d D t P Z G J j L k R h d G F T b 3 V y Y 2 V c X C 8 x L 2 R z b j 1 Q S U N B T m V 0 L 1 B J Q 0 F O Z X Q v Q W 5 u d W F s U m V w b 3 J 0 L 3 R i b D E 4 L n t N d X N j d W x v c 2 t l b G V 0 Y W w g K C U p L D E 3 f S Z x d W 9 0 O y w m c X V v d D t P Z G J j L k R h d G F T b 3 V y Y 2 V c X C 8 x L 2 R z b j 1 Q S U N B T m V 0 L 1 B J Q 0 F O Z X Q v Q W 5 u d W F s U m V w b 3 J 0 L 3 R i b D E 4 L n t O Z X V y b 2 x v Z 2 l j Y W w s M T h 9 J n F 1 b 3 Q 7 L C Z x d W 9 0 O 0 9 k Y m M u R G F 0 Y V N v d X J j Z V x c L z E v Z H N u P V B J Q 0 F O Z X Q v U E l D Q U 5 l d C 9 B b m 5 1 Y W x S Z X B v c n Q v d G J s M T g u e 0 5 l d X J v b G 9 n a W N h b C A o J S k s M T l 9 J n F 1 b 3 Q 7 L C Z x d W 9 0 O 0 9 k Y m M u R G F 0 Y V N v d X J j Z V x c L z E v Z H N u P V B J Q 0 F O Z X Q v U E l D Q U 5 l d C 9 B b m 5 1 Y W x S Z X B v c n Q v d G J s M T g u e 0 9 u Y 2 9 s b 2 d 5 L D I w f S Z x d W 9 0 O y w m c X V v d D t P Z G J j L k R h d G F T b 3 V y Y 2 V c X C 8 x L 2 R z b j 1 Q S U N B T m V 0 L 1 B J Q 0 F O Z X Q v Q W 5 u d W F s U m V w b 3 J 0 L 3 R i b D E 4 L n t P b m N v b G 9 n e S A o J S k s M j F 9 J n F 1 b 3 Q 7 L C Z x d W 9 0 O 0 9 k Y m M u R G F 0 Y V N v d X J j Z V x c L z E v Z H N u P V B J Q 0 F O Z X Q v U E l D Q U 5 l d C 9 B b m 5 1 Y W x S Z X B v c n Q v d G J s M T g u e 1 J l c 3 B p c m F 0 b 3 J 5 L D I y f S Z x d W 9 0 O y w m c X V v d D t P Z G J j L k R h d G F T b 3 V y Y 2 V c X C 8 x L 2 R z b j 1 Q S U N B T m V 0 L 1 B J Q 0 F O Z X Q v Q W 5 u d W F s U m V w b 3 J 0 L 3 R i b D E 4 L n t S Z X N w a X J h d G 9 y e S A o J S k s M j N 9 J n F 1 b 3 Q 7 L C Z x d W 9 0 O 0 9 k Y m M u R G F 0 Y V N v d X J j Z V x c L z E v Z H N u P V B J Q 0 F O Z X Q v U E l D Q U 5 l d C 9 B b m 5 1 Y W x S Z X B v c n Q v d G J s M T g u e 1 R y Y X V t Y S w y N H 0 m c X V v d D s s J n F 1 b 3 Q 7 T 2 R i Y y 5 E Y X R h U 2 9 1 c m N l X F w v M S 9 k c 2 4 9 U E l D Q U 5 l d C 9 Q S U N B T m V 0 L 0 F u b n V h b F J l c G 9 y d C 9 0 Y m w x O C 5 7 V H J h d W 1 h I C g l K S w y N X 0 m c X V v d D s s J n F 1 b 3 Q 7 T 2 R i Y y 5 E Y X R h U 2 9 1 c m N l X F w v M S 9 k c 2 4 9 U E l D Q U 5 l d C 9 Q S U N B T m V 0 L 0 F u b n V h b F J l c G 9 y d C 9 0 Y m w x O C 5 7 T 3 R o Z X I s M j Z 9 J n F 1 b 3 Q 7 L C Z x d W 9 0 O 0 9 k Y m M u R G F 0 Y V N v d X J j Z V x c L z E v Z H N u P V B J Q 0 F O Z X Q v U E l D Q U 5 l d C 9 B b m 5 1 Y W x S Z X B v c n Q v d G J s M T g u e 0 9 0 a G V y I C g l K S w y N 3 0 m c X V v d D s s J n F 1 b 3 Q 7 T 2 R i Y y 5 E Y X R h U 2 9 1 c m N l X F w v M S 9 k c 2 4 9 U E l D Q U 5 l d C 9 Q S U N B T m V 0 L 0 F u b n V h b F J l c G 9 y d C 9 0 Y m w x O C 5 7 V W 5 r b m 9 3 b i w y O H 0 m c X V v d D s s J n F 1 b 3 Q 7 T 2 R i Y y 5 E Y X R h U 2 9 1 c m N l X F w v M S 9 k c 2 4 9 U E l D Q U 5 l d C 9 Q S U N B T m V 0 L 0 F u b n V h b F J l c G 9 y d C 9 0 Y m w x O C 5 7 V W 5 r b m 9 3 b i A o J S k s M j l 9 J n F 1 b 3 Q 7 L C Z x d W 9 0 O 0 9 k Y m M u R G F 0 Y V N v d X J j Z V x c L z E v Z H N u P V B J Q 0 F O Z X Q v U E l D Q U 5 l d C 9 B b m 5 1 Y W x S Z X B v c n Q v d G J s M T g u e 1 R v d G F s L D M w f S Z x d W 9 0 O y w m c X V v d D t P Z G J j L k R h d G F T b 3 V y Y 2 V c X C 8 x L 2 R z b j 1 Q S U N B T m V 0 L 1 B J Q 0 F O Z X Q v Q W 5 u d W F s U m V w b 3 J 0 L 3 R i b D E 4 L n t U b 3 R h b C A o J S k s M z F 9 J n F 1 b 3 Q 7 X S w m c X V v d D t D b 2 x 1 b W 5 D b 3 V u d C Z x d W 9 0 O z o z M i w m c X V v d D t L Z X l D b 2 x 1 b W 5 O Y W 1 l c y Z x d W 9 0 O z p b X S w m c X V v d D t D b 2 x 1 b W 5 J Z G V u d G l 0 a W V z J n F 1 b 3 Q 7 O l s m c X V v d D t P Z G J j L k R h d G F T b 3 V y Y 2 V c X C 8 x L 2 R z b j 1 Q S U N B T m V 0 L 1 B J Q 0 F O Z X Q v Q W 5 u d W F s U m V w b 3 J 0 L 3 R i b D E 4 L n t Z Z W F y L D B 9 J n F 1 b 3 Q 7 L C Z x d W 9 0 O 0 9 k Y m M u R G F 0 Y V N v d X J j Z V x c L z E v Z H N u P V B J Q 0 F O Z X Q v U E l D Q U 5 l d C 9 B b m 5 1 Y W x S Z X B v c n Q v d G J s M T g u e 0 9 y Z 2 F u a X N h d G l v b i w x f S Z x d W 9 0 O y w m c X V v d D t P Z G J j L k R h d G F T b 3 V y Y 2 V c X C 8 x L 2 R z b j 1 Q S U N B T m V 0 L 1 B J Q 0 F O Z X Q v Q W 5 u d W F s U m V w b 3 J 0 L 3 R i b D E 4 L n t C b G 9 v Z C A v I G x 5 b X B o Y X R p Y y w y f S Z x d W 9 0 O y w m c X V v d D t P Z G J j L k R h d G F T b 3 V y Y 2 V c X C 8 x L 2 R z b j 1 Q S U N B T m V 0 L 1 B J Q 0 F O Z X Q v Q W 5 u d W F s U m V w b 3 J 0 L 3 R i b D E 4 L n t C b G 9 v Z C A v I G x 5 b X B o Y X R p Y y A o J S k s M 3 0 m c X V v d D s s J n F 1 b 3 Q 7 T 2 R i Y y 5 E Y X R h U 2 9 1 c m N l X F w v M S 9 k c 2 4 9 U E l D Q U 5 l d C 9 Q S U N B T m V 0 L 0 F u b n V h b F J l c G 9 y d C 9 0 Y m w x O C 5 7 Q m 9 k e S B 3 Y W x s I G F u Z C B j Y X Z p d G l l c y w 0 f S Z x d W 9 0 O y w m c X V v d D t P Z G J j L k R h d G F T b 3 V y Y 2 V c X C 8 x L 2 R z b j 1 Q S U N B T m V 0 L 1 B J Q 0 F O Z X Q v Q W 5 u d W F s U m V w b 3 J 0 L 3 R i b D E 4 L n t C b 2 R 5 I H d h b G w g Y W 5 k I G N h d m l 0 a W V z I C g l K S w 1 f S Z x d W 9 0 O y w m c X V v d D t P Z G J j L k R h d G F T b 3 V y Y 2 V c X C 8 x L 2 R z b j 1 Q S U N B T m V 0 L 1 B J Q 0 F O Z X Q v Q W 5 u d W F s U m V w b 3 J 0 L 3 R i b D E 4 L n t D Y X J k a W 9 2 Y X N j d W x h c i w 2 f S Z x d W 9 0 O y w m c X V v d D t P Z G J j L k R h d G F T b 3 V y Y 2 V c X C 8 x L 2 R z b j 1 Q S U N B T m V 0 L 1 B J Q 0 F O Z X Q v Q W 5 u d W F s U m V w b 3 J 0 L 3 R i b D E 4 L n t D Y X J k a W 9 2 Y X N j d W x h c i A o J S k s N 3 0 m c X V v d D s s J n F 1 b 3 Q 7 T 2 R i Y y 5 E Y X R h U 2 9 1 c m N l X F w v M S 9 k c 2 4 9 U E l D Q U 5 l d C 9 Q S U N B T m V 0 L 0 F u b n V h b F J l c G 9 y d C 9 0 Y m w x O C 5 7 R W 5 k b 2 N y a W 5 l I C 8 g b W V 0 Y W J v b G l j L D h 9 J n F 1 b 3 Q 7 L C Z x d W 9 0 O 0 9 k Y m M u R G F 0 Y V N v d X J j Z V x c L z E v Z H N u P V B J Q 0 F O Z X Q v U E l D Q U 5 l d C 9 B b m 5 1 Y W x S Z X B v c n Q v d G J s M T g u e 0 V u Z G 9 j c m l u Z S A v I G 1 l d G F i b 2 x p Y y A o J S k s O X 0 m c X V v d D s s J n F 1 b 3 Q 7 T 2 R i Y y 5 E Y X R h U 2 9 1 c m N l X F w v M S 9 k c 2 4 9 U E l D Q U 5 l d C 9 Q S U N B T m V 0 L 0 F u b n V h b F J l c G 9 y d C 9 0 Y m w x O C 5 7 R 2 F z d H J v a W 5 0 Z X N 0 a W 5 h b C w x M H 0 m c X V v d D s s J n F 1 b 3 Q 7 T 2 R i Y y 5 E Y X R h U 2 9 1 c m N l X F w v M S 9 k c 2 4 9 U E l D Q U 5 l d C 9 Q S U N B T m V 0 L 0 F u b n V h b F J l c G 9 y d C 9 0 Y m w x O C 5 7 R 2 F z d H J v a W 5 0 Z X N 0 a W 5 h b C A o J S k s M T F 9 J n F 1 b 3 Q 7 L C Z x d W 9 0 O 0 9 k Y m M u R G F 0 Y V N v d X J j Z V x c L z E v Z H N u P V B J Q 0 F O Z X Q v U E l D Q U 5 l d C 9 B b m 5 1 Y W x S Z X B v c n Q v d G J s M T g u e 0 l u Z m V j d G l v b i w x M n 0 m c X V v d D s s J n F 1 b 3 Q 7 T 2 R i Y y 5 E Y X R h U 2 9 1 c m N l X F w v M S 9 k c 2 4 9 U E l D Q U 5 l d C 9 Q S U N B T m V 0 L 0 F u b n V h b F J l c G 9 y d C 9 0 Y m w x O C 5 7 S W 5 m Z W N 0 a W 9 u I C g l K S w x M 3 0 m c X V v d D s s J n F 1 b 3 Q 7 T 2 R i Y y 5 E Y X R h U 2 9 1 c m N l X F w v M S 9 k c 2 4 9 U E l D Q U 5 l d C 9 Q S U N B T m V 0 L 0 F u b n V h b F J l c G 9 y d C 9 0 Y m w x O C 5 7 T X V s d G l z e X N 0 Z W 0 s M T R 9 J n F 1 b 3 Q 7 L C Z x d W 9 0 O 0 9 k Y m M u R G F 0 Y V N v d X J j Z V x c L z E v Z H N u P V B J Q 0 F O Z X Q v U E l D Q U 5 l d C 9 B b m 5 1 Y W x S Z X B v c n Q v d G J s M T g u e 0 1 1 b H R p c 3 l z d G V t I C g l K S w x N X 0 m c X V v d D s s J n F 1 b 3 Q 7 T 2 R i Y y 5 E Y X R h U 2 9 1 c m N l X F w v M S 9 k c 2 4 9 U E l D Q U 5 l d C 9 Q S U N B T m V 0 L 0 F u b n V h b F J l c G 9 y d C 9 0 Y m w x O C 5 7 T X V z Y 3 V s b 3 N r Z W x l d G F s L D E 2 f S Z x d W 9 0 O y w m c X V v d D t P Z G J j L k R h d G F T b 3 V y Y 2 V c X C 8 x L 2 R z b j 1 Q S U N B T m V 0 L 1 B J Q 0 F O Z X Q v Q W 5 u d W F s U m V w b 3 J 0 L 3 R i b D E 4 L n t N d X N j d W x v c 2 t l b G V 0 Y W w g K C U p L D E 3 f S Z x d W 9 0 O y w m c X V v d D t P Z G J j L k R h d G F T b 3 V y Y 2 V c X C 8 x L 2 R z b j 1 Q S U N B T m V 0 L 1 B J Q 0 F O Z X Q v Q W 5 u d W F s U m V w b 3 J 0 L 3 R i b D E 4 L n t O Z X V y b 2 x v Z 2 l j Y W w s M T h 9 J n F 1 b 3 Q 7 L C Z x d W 9 0 O 0 9 k Y m M u R G F 0 Y V N v d X J j Z V x c L z E v Z H N u P V B J Q 0 F O Z X Q v U E l D Q U 5 l d C 9 B b m 5 1 Y W x S Z X B v c n Q v d G J s M T g u e 0 5 l d X J v b G 9 n a W N h b C A o J S k s M T l 9 J n F 1 b 3 Q 7 L C Z x d W 9 0 O 0 9 k Y m M u R G F 0 Y V N v d X J j Z V x c L z E v Z H N u P V B J Q 0 F O Z X Q v U E l D Q U 5 l d C 9 B b m 5 1 Y W x S Z X B v c n Q v d G J s M T g u e 0 9 u Y 2 9 s b 2 d 5 L D I w f S Z x d W 9 0 O y w m c X V v d D t P Z G J j L k R h d G F T b 3 V y Y 2 V c X C 8 x L 2 R z b j 1 Q S U N B T m V 0 L 1 B J Q 0 F O Z X Q v Q W 5 u d W F s U m V w b 3 J 0 L 3 R i b D E 4 L n t P b m N v b G 9 n e S A o J S k s M j F 9 J n F 1 b 3 Q 7 L C Z x d W 9 0 O 0 9 k Y m M u R G F 0 Y V N v d X J j Z V x c L z E v Z H N u P V B J Q 0 F O Z X Q v U E l D Q U 5 l d C 9 B b m 5 1 Y W x S Z X B v c n Q v d G J s M T g u e 1 J l c 3 B p c m F 0 b 3 J 5 L D I y f S Z x d W 9 0 O y w m c X V v d D t P Z G J j L k R h d G F T b 3 V y Y 2 V c X C 8 x L 2 R z b j 1 Q S U N B T m V 0 L 1 B J Q 0 F O Z X Q v Q W 5 u d W F s U m V w b 3 J 0 L 3 R i b D E 4 L n t S Z X N w a X J h d G 9 y e S A o J S k s M j N 9 J n F 1 b 3 Q 7 L C Z x d W 9 0 O 0 9 k Y m M u R G F 0 Y V N v d X J j Z V x c L z E v Z H N u P V B J Q 0 F O Z X Q v U E l D Q U 5 l d C 9 B b m 5 1 Y W x S Z X B v c n Q v d G J s M T g u e 1 R y Y X V t Y S w y N H 0 m c X V v d D s s J n F 1 b 3 Q 7 T 2 R i Y y 5 E Y X R h U 2 9 1 c m N l X F w v M S 9 k c 2 4 9 U E l D Q U 5 l d C 9 Q S U N B T m V 0 L 0 F u b n V h b F J l c G 9 y d C 9 0 Y m w x O C 5 7 V H J h d W 1 h I C g l K S w y N X 0 m c X V v d D s s J n F 1 b 3 Q 7 T 2 R i Y y 5 E Y X R h U 2 9 1 c m N l X F w v M S 9 k c 2 4 9 U E l D Q U 5 l d C 9 Q S U N B T m V 0 L 0 F u b n V h b F J l c G 9 y d C 9 0 Y m w x O C 5 7 T 3 R o Z X I s M j Z 9 J n F 1 b 3 Q 7 L C Z x d W 9 0 O 0 9 k Y m M u R G F 0 Y V N v d X J j Z V x c L z E v Z H N u P V B J Q 0 F O Z X Q v U E l D Q U 5 l d C 9 B b m 5 1 Y W x S Z X B v c n Q v d G J s M T g u e 0 9 0 a G V y I C g l K S w y N 3 0 m c X V v d D s s J n F 1 b 3 Q 7 T 2 R i Y y 5 E Y X R h U 2 9 1 c m N l X F w v M S 9 k c 2 4 9 U E l D Q U 5 l d C 9 Q S U N B T m V 0 L 0 F u b n V h b F J l c G 9 y d C 9 0 Y m w x O C 5 7 V W 5 r b m 9 3 b i w y O H 0 m c X V v d D s s J n F 1 b 3 Q 7 T 2 R i Y y 5 E Y X R h U 2 9 1 c m N l X F w v M S 9 k c 2 4 9 U E l D Q U 5 l d C 9 Q S U N B T m V 0 L 0 F u b n V h b F J l c G 9 y d C 9 0 Y m w x O C 5 7 V W 5 r b m 9 3 b i A o J S k s M j l 9 J n F 1 b 3 Q 7 L C Z x d W 9 0 O 0 9 k Y m M u R G F 0 Y V N v d X J j Z V x c L z E v Z H N u P V B J Q 0 F O Z X Q v U E l D Q U 5 l d C 9 B b m 5 1 Y W x S Z X B v c n Q v d G J s M T g u e 1 R v d G F s L D M w f S Z x d W 9 0 O y w m c X V v d D t P Z G J j L k R h d G F T b 3 V y Y 2 V c X C 8 x L 2 R z b j 1 Q S U N B T m V 0 L 1 B J Q 0 F O Z X Q v Q W 5 u d W F s U m V w b 3 J 0 L 3 R i b D E 4 L n t U b 3 R h b C A o J S k s M z F 9 J n F 1 b 3 Q 7 X S w m c X V v d D t S Z W x h d G l v b n N o a X B J b m Z v J n F 1 b 3 Q 7 O l t d f S I g L z 4 8 R W 5 0 c n k g V H l w Z T 0 i R m l s b E N v d W 5 0 I i B W Y W x 1 Z T 0 i b D E w M C I g L z 4 8 R W 5 0 c n k g V H l w Z T 0 i Q W R k Z W R U b 0 R h d G F N b 2 R l b C I g V m F s d W U 9 I m w w I i A v P j w v U 3 R h Y m x l R W 5 0 c m l l c z 4 8 L 0 l 0 Z W 0 + P E l 0 Z W 0 + P E l 0 Z W 1 M b 2 N h d G l v b j 4 8 S X R l b V R 5 c G U + R m 9 y b X V s Y T w v S X R l b V R 5 c G U + P E l 0 Z W 1 Q Y X R o P l N l Y 3 R p b 2 4 x L 3 R i b D E 4 L 1 N v d X J j Z T w v S X R l b V B h d G g + P C 9 J d G V t T G 9 j Y X R p b 2 4 + P F N 0 Y W J s Z U V u d H J p Z X M g L z 4 8 L 0 l 0 Z W 0 + P E l 0 Z W 0 + P E l 0 Z W 1 M b 2 N h d G l v b j 4 8 S X R l b V R 5 c G U + R m 9 y b X V s Y T w v S X R l b V R 5 c G U + P E l 0 Z W 1 Q Y X R o P l N l Y 3 R p b 2 4 x L 3 R i b D E 4 L 1 B J Q 0 F O Z X R B b m 9 u X 0 R h d G F i Y X N l P C 9 J d G V t U G F 0 a D 4 8 L 0 l 0 Z W 1 M b 2 N h d G l v b j 4 8 U 3 R h Y m x l R W 5 0 c m l l c y A v P j w v S X R l b T 4 8 S X R l b T 4 8 S X R l b U x v Y 2 F 0 a W 9 u P j x J d G V t V H l w Z T 5 G b 3 J t d W x h P C 9 J d G V t V H l w Z T 4 8 S X R l b V B h d G g + U 2 V j d G l v b j E v d G J s M T g v Z G J v X 1 N j a G V t Y T w v S X R l b V B h d G g + P C 9 J d G V t T G 9 j Y X R p b 2 4 + P F N 0 Y W J s Z U V u d H J p Z X M g L z 4 8 L 0 l 0 Z W 0 + P E l 0 Z W 0 + P E l 0 Z W 1 M b 2 N h d G l v b j 4 8 S X R l b V R 5 c G U + R m 9 y b X V s Y T w v S X R l b V R 5 c G U + P E l 0 Z W 1 Q Y X R o P l N l Y 3 R p b 2 4 x L 3 R i b D E 4 L 3 R i b D E 4 X 1 R h Y m x l P C 9 J d G V t U G F 0 a D 4 8 L 0 l 0 Z W 1 M b 2 N h d G l v b j 4 8 U 3 R h Y m x l R W 5 0 c m l l c y A v P j w v S X R l b T 4 8 S X R l b T 4 8 S X R l b U x v Y 2 F 0 a W 9 u P j x J d G V t V H l w Z T 5 G b 3 J t d W x h P C 9 J d G V t V H l w Z T 4 8 S X R l b V B h d G g + U 2 V j d G l v b j E v d G J s M T g v U 2 9 y d G V k J T I w U m 9 3 c z w v S X R l b V B h d G g + P C 9 J d G V t T G 9 j Y X R p b 2 4 + P F N 0 Y W J s Z U V u d H J p Z X M g L z 4 8 L 0 l 0 Z W 0 + P E l 0 Z W 0 + P E l 0 Z W 1 M b 2 N h d G l v b j 4 8 S X R l b V R 5 c G U + R m 9 y b X V s Y T w v S X R l b V R 5 c G U + P E l 0 Z W 1 Q Y X R o P l N l Y 3 R p b 2 4 x L 3 R i b D E 4 L 1 J l b W 9 2 Z W Q l M j B D b 2 x 1 b W 5 z P C 9 J d G V t U G F 0 a D 4 8 L 0 l 0 Z W 1 M b 2 N h d G l v b j 4 8 U 3 R h Y m x l R W 5 0 c m l l c y A v P j w v S X R l b T 4 8 S X R l b T 4 8 S X R l b U x v Y 2 F 0 a W 9 u P j x J d G V t V H l w Z T 5 G b 3 J t d W x h P C 9 J d G V t V H l w Z T 4 8 S X R l b V B h d G g + U 2 V j d G l v b j E v d G J s M T 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5 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T G F z d F V w Z G F 0 Z W Q i I F Z h b H V l P S J k M j A y M C 0 x M i 0 w N 1 Q x N z o y N j o 0 M y 4 2 M z g 1 M j Y x W i 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l F 1 Z X J 5 S U Q i I F Z h b H V l P S J z Y z Q 3 M D l m Y m U t Z W N h Z i 0 0 Z G U 2 L W E 5 Z m I t Z W R i Z W I 2 M D k 3 Z T F k 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D b 2 x 1 b W 5 D b 3 V u d C Z x d W 9 0 O z o z M i w m c X V v d D t L Z X l D b 2 x 1 b W 5 O Y W 1 l c y Z x d W 9 0 O z p b X S w m c X V v d D t D b 2 x 1 b W 5 J Z G V u d G l 0 a W V z J n F 1 b 3 Q 7 O l s m c X V v d D t P Z G J j L k R h d G F T b 3 V y Y 2 V c X C 8 x L 2 R z b j 1 Q S U N B T m V 0 L 1 B J Q 0 F O Z X Q v Q W 5 u d W F s U m V w b 3 J 0 L 3 R i b D E 5 L n t Z Z W F y L D B 9 J n F 1 b 3 Q 7 L C Z x d W 9 0 O 0 9 k Y m M u R G F 0 Y V N v d X J j Z V x c L z E v Z H N u P V B J Q 0 F O Z X Q v U E l D Q U 5 l d C 9 B b m 5 1 Y W x S Z X B v c n Q v d G J s M T k u e 0 9 y Z 2 F u a X N h d G l v b i w x f S Z x d W 9 0 O y w m c X V v d D t P Z G J j L k R h d G F T b 3 V y Y 2 V c X C 8 x L 2 R z b j 1 Q S U N B T m V 0 L 1 B J Q 0 F O Z X Q v Q W 5 u d W F s U m V w b 3 J 0 L 3 R i b D E 5 L n t C b G 9 v Z C A v I G x 5 b X B o Y X R p Y y w y f S Z x d W 9 0 O y w m c X V v d D t P Z G J j L k R h d G F T b 3 V y Y 2 V c X C 8 x L 2 R z b j 1 Q S U N B T m V 0 L 1 B J Q 0 F O Z X Q v Q W 5 u d W F s U m V w b 3 J 0 L 3 R i b D E 5 L n t C b G 9 v Z C A v I G x 5 b X B o Y X R p Y y A o J S k s M 3 0 m c X V v d D s s J n F 1 b 3 Q 7 T 2 R i Y y 5 E Y X R h U 2 9 1 c m N l X F w v M S 9 k c 2 4 9 U E l D Q U 5 l d C 9 Q S U N B T m V 0 L 0 F u b n V h b F J l c G 9 y d C 9 0 Y m w x O S 5 7 Q m 9 k e S B 3 Y W x s I G F u Z C B j Y X Z p d G l l c y w 0 f S Z x d W 9 0 O y w m c X V v d D t P Z G J j L k R h d G F T b 3 V y Y 2 V c X C 8 x L 2 R z b j 1 Q S U N B T m V 0 L 1 B J Q 0 F O Z X Q v Q W 5 u d W F s U m V w b 3 J 0 L 3 R i b D E 5 L n t C b 2 R 5 I H d h b G w g Y W 5 k I G N h d m l 0 a W V z I C g l K S w 1 f S Z x d W 9 0 O y w m c X V v d D t P Z G J j L k R h d G F T b 3 V y Y 2 V c X C 8 x L 2 R z b j 1 Q S U N B T m V 0 L 1 B J Q 0 F O Z X Q v Q W 5 u d W F s U m V w b 3 J 0 L 3 R i b D E 5 L n t D Y X J k a W 9 2 Y X N j d W x h c i w 2 f S Z x d W 9 0 O y w m c X V v d D t P Z G J j L k R h d G F T b 3 V y Y 2 V c X C 8 x L 2 R z b j 1 Q S U N B T m V 0 L 1 B J Q 0 F O Z X Q v Q W 5 u d W F s U m V w b 3 J 0 L 3 R i b D E 5 L n t D Y X J k a W 9 2 Y X N j d W x h c i A o J S k s N 3 0 m c X V v d D s s J n F 1 b 3 Q 7 T 2 R i Y y 5 E Y X R h U 2 9 1 c m N l X F w v M S 9 k c 2 4 9 U E l D Q U 5 l d C 9 Q S U N B T m V 0 L 0 F u b n V h b F J l c G 9 y d C 9 0 Y m w x O S 5 7 R W 5 k b 2 N y a W 5 l I C 8 g b W V 0 Y W J v b G l j L D h 9 J n F 1 b 3 Q 7 L C Z x d W 9 0 O 0 9 k Y m M u R G F 0 Y V N v d X J j Z V x c L z E v Z H N u P V B J Q 0 F O Z X Q v U E l D Q U 5 l d C 9 B b m 5 1 Y W x S Z X B v c n Q v d G J s M T k u e 0 V u Z G 9 j c m l u Z S A v I G 1 l d G F i b 2 x p Y y A o J S k s O X 0 m c X V v d D s s J n F 1 b 3 Q 7 T 2 R i Y y 5 E Y X R h U 2 9 1 c m N l X F w v M S 9 k c 2 4 9 U E l D Q U 5 l d C 9 Q S U N B T m V 0 L 0 F u b n V h b F J l c G 9 y d C 9 0 Y m w x O S 5 7 R 2 F z d H J v a W 5 0 Z X N 0 a W 5 h b C w x M H 0 m c X V v d D s s J n F 1 b 3 Q 7 T 2 R i Y y 5 E Y X R h U 2 9 1 c m N l X F w v M S 9 k c 2 4 9 U E l D Q U 5 l d C 9 Q S U N B T m V 0 L 0 F u b n V h b F J l c G 9 y d C 9 0 Y m w x O S 5 7 R 2 F z d H J v a W 5 0 Z X N 0 a W 5 h b C A o J S k s M T F 9 J n F 1 b 3 Q 7 L C Z x d W 9 0 O 0 9 k Y m M u R G F 0 Y V N v d X J j Z V x c L z E v Z H N u P V B J Q 0 F O Z X Q v U E l D Q U 5 l d C 9 B b m 5 1 Y W x S Z X B v c n Q v d G J s M T k u e 0 l u Z m V j d G l v b i w x M n 0 m c X V v d D s s J n F 1 b 3 Q 7 T 2 R i Y y 5 E Y X R h U 2 9 1 c m N l X F w v M S 9 k c 2 4 9 U E l D Q U 5 l d C 9 Q S U N B T m V 0 L 0 F u b n V h b F J l c G 9 y d C 9 0 Y m w x O S 5 7 S W 5 m Z W N 0 a W 9 u I C g l K S w x M 3 0 m c X V v d D s s J n F 1 b 3 Q 7 T 2 R i Y y 5 E Y X R h U 2 9 1 c m N l X F w v M S 9 k c 2 4 9 U E l D Q U 5 l d C 9 Q S U N B T m V 0 L 0 F u b n V h b F J l c G 9 y d C 9 0 Y m w x O S 5 7 T X V s d G l z e X N 0 Z W 0 s M T R 9 J n F 1 b 3 Q 7 L C Z x d W 9 0 O 0 9 k Y m M u R G F 0 Y V N v d X J j Z V x c L z E v Z H N u P V B J Q 0 F O Z X Q v U E l D Q U 5 l d C 9 B b m 5 1 Y W x S Z X B v c n Q v d G J s M T k u e 0 1 1 b H R p c 3 l z d G V t I C g l K S w x N X 0 m c X V v d D s s J n F 1 b 3 Q 7 T 2 R i Y y 5 E Y X R h U 2 9 1 c m N l X F w v M S 9 k c 2 4 9 U E l D Q U 5 l d C 9 Q S U N B T m V 0 L 0 F u b n V h b F J l c G 9 y d C 9 0 Y m w x O S 5 7 T X V z Y 3 V s b 3 N r Z W x l d G F s L D E 2 f S Z x d W 9 0 O y w m c X V v d D t P Z G J j L k R h d G F T b 3 V y Y 2 V c X C 8 x L 2 R z b j 1 Q S U N B T m V 0 L 1 B J Q 0 F O Z X Q v Q W 5 u d W F s U m V w b 3 J 0 L 3 R i b D E 5 L n t N d X N j d W x v c 2 t l b G V 0 Y W w g K C U p L D E 3 f S Z x d W 9 0 O y w m c X V v d D t P Z G J j L k R h d G F T b 3 V y Y 2 V c X C 8 x L 2 R z b j 1 Q S U N B T m V 0 L 1 B J Q 0 F O Z X Q v Q W 5 u d W F s U m V w b 3 J 0 L 3 R i b D E 5 L n t O Z X V y b 2 x v Z 2 l j Y W w s M T h 9 J n F 1 b 3 Q 7 L C Z x d W 9 0 O 0 9 k Y m M u R G F 0 Y V N v d X J j Z V x c L z E v Z H N u P V B J Q 0 F O Z X Q v U E l D Q U 5 l d C 9 B b m 5 1 Y W x S Z X B v c n Q v d G J s M T k u e 0 5 l d X J v b G 9 n a W N h b C A o J S k s M T l 9 J n F 1 b 3 Q 7 L C Z x d W 9 0 O 0 9 k Y m M u R G F 0 Y V N v d X J j Z V x c L z E v Z H N u P V B J Q 0 F O Z X Q v U E l D Q U 5 l d C 9 B b m 5 1 Y W x S Z X B v c n Q v d G J s M T k u e 0 9 u Y 2 9 s b 2 d 5 L D I w f S Z x d W 9 0 O y w m c X V v d D t P Z G J j L k R h d G F T b 3 V y Y 2 V c X C 8 x L 2 R z b j 1 Q S U N B T m V 0 L 1 B J Q 0 F O Z X Q v Q W 5 u d W F s U m V w b 3 J 0 L 3 R i b D E 5 L n t P b m N v b G 9 n e S A o J S k s M j F 9 J n F 1 b 3 Q 7 L C Z x d W 9 0 O 0 9 k Y m M u R G F 0 Y V N v d X J j Z V x c L z E v Z H N u P V B J Q 0 F O Z X Q v U E l D Q U 5 l d C 9 B b m 5 1 Y W x S Z X B v c n Q v d G J s M T k u e 1 J l c 3 B p c m F 0 b 3 J 5 L D I y f S Z x d W 9 0 O y w m c X V v d D t P Z G J j L k R h d G F T b 3 V y Y 2 V c X C 8 x L 2 R z b j 1 Q S U N B T m V 0 L 1 B J Q 0 F O Z X Q v Q W 5 u d W F s U m V w b 3 J 0 L 3 R i b D E 5 L n t S Z X N w a X J h d G 9 y e S A o J S k s M j N 9 J n F 1 b 3 Q 7 L C Z x d W 9 0 O 0 9 k Y m M u R G F 0 Y V N v d X J j Z V x c L z E v Z H N u P V B J Q 0 F O Z X Q v U E l D Q U 5 l d C 9 B b m 5 1 Y W x S Z X B v c n Q v d G J s M T k u e 1 R y Y X V t Y S w y N H 0 m c X V v d D s s J n F 1 b 3 Q 7 T 2 R i Y y 5 E Y X R h U 2 9 1 c m N l X F w v M S 9 k c 2 4 9 U E l D Q U 5 l d C 9 Q S U N B T m V 0 L 0 F u b n V h b F J l c G 9 y d C 9 0 Y m w x O S 5 7 V H J h d W 1 h I C g l K S w y N X 0 m c X V v d D s s J n F 1 b 3 Q 7 T 2 R i Y y 5 E Y X R h U 2 9 1 c m N l X F w v M S 9 k c 2 4 9 U E l D Q U 5 l d C 9 Q S U N B T m V 0 L 0 F u b n V h b F J l c G 9 y d C 9 0 Y m w x O S 5 7 T 3 R o Z X I s M j Z 9 J n F 1 b 3 Q 7 L C Z x d W 9 0 O 0 9 k Y m M u R G F 0 Y V N v d X J j Z V x c L z E v Z H N u P V B J Q 0 F O Z X Q v U E l D Q U 5 l d C 9 B b m 5 1 Y W x S Z X B v c n Q v d G J s M T k u e 0 9 0 a G V y I C g l K S w y N 3 0 m c X V v d D s s J n F 1 b 3 Q 7 T 2 R i Y y 5 E Y X R h U 2 9 1 c m N l X F w v M S 9 k c 2 4 9 U E l D Q U 5 l d C 9 Q S U N B T m V 0 L 0 F u b n V h b F J l c G 9 y d C 9 0 Y m w x O S 5 7 V W 5 r b m 9 3 b i w y O H 0 m c X V v d D s s J n F 1 b 3 Q 7 T 2 R i Y y 5 E Y X R h U 2 9 1 c m N l X F w v M S 9 k c 2 4 9 U E l D Q U 5 l d C 9 Q S U N B T m V 0 L 0 F u b n V h b F J l c G 9 y d C 9 0 Y m w x O S 5 7 V W 5 r b m 9 3 b i A o J S k s M j l 9 J n F 1 b 3 Q 7 L C Z x d W 9 0 O 0 9 k Y m M u R G F 0 Y V N v d X J j Z V x c L z E v Z H N u P V B J Q 0 F O Z X Q v U E l D Q U 5 l d C 9 B b m 5 1 Y W x S Z X B v c n Q v d G J s M T k u e 1 R v d G F s L D M w f S Z x d W 9 0 O y w m c X V v d D t P Z G J j L k R h d G F T b 3 V y Y 2 V c X C 8 x L 2 R z b j 1 Q S U N B T m V 0 L 1 B J Q 0 F O Z X Q v Q W 5 u d W F s U m V w b 3 J 0 L 3 R i b D E 5 L n t U b 3 R h b C A o J S k s M z F 9 J n F 1 b 3 Q 7 X S w m c X V v d D t S Z W x h d G l v b n N o a X B J b m Z v J n F 1 b 3 Q 7 O l t d f S I g L z 4 8 R W 5 0 c n k g V H l w Z T 0 i Q W R k Z W R U b 0 R h d G F N b 2 R l b C I g V m F s d W U 9 I m w w I i A v P j w v U 3 R h Y m x l R W 5 0 c m l l c z 4 8 L 0 l 0 Z W 0 + P E l 0 Z W 0 + P E l 0 Z W 1 M b 2 N h d G l v b j 4 8 S X R l b V R 5 c G U + R m 9 y b X V s Y T w v S X R l b V R 5 c G U + P E l 0 Z W 1 Q Y X R o P l N l Y 3 R p b 2 4 x L 3 R i b D E 5 L 1 N v d X J j Z T w v S X R l b V B h d G g + P C 9 J d G V t T G 9 j Y X R p b 2 4 + P F N 0 Y W J s Z U V u d H J p Z X M g L z 4 8 L 0 l 0 Z W 0 + P E l 0 Z W 0 + P E l 0 Z W 1 M b 2 N h d G l v b j 4 8 S X R l b V R 5 c G U + R m 9 y b X V s Y T w v S X R l b V R 5 c G U + P E l 0 Z W 1 Q Y X R o P l N l Y 3 R p b 2 4 x L 3 R i b D E 5 L 1 B J Q 0 F O Z X R B b m 9 u X 0 R h d G F i Y X N l P C 9 J d G V t U G F 0 a D 4 8 L 0 l 0 Z W 1 M b 2 N h d G l v b j 4 8 U 3 R h Y m x l R W 5 0 c m l l c y A v P j w v S X R l b T 4 8 S X R l b T 4 8 S X R l b U x v Y 2 F 0 a W 9 u P j x J d G V t V H l w Z T 5 G b 3 J t d W x h P C 9 J d G V t V H l w Z T 4 8 S X R l b V B h d G g + U 2 V j d G l v b j E v d G J s M T k v Z G J v X 1 N j a G V t Y T w v S X R l b V B h d G g + P C 9 J d G V t T G 9 j Y X R p b 2 4 + P F N 0 Y W J s Z U V u d H J p Z X M g L z 4 8 L 0 l 0 Z W 0 + P E l 0 Z W 0 + P E l 0 Z W 1 M b 2 N h d G l v b j 4 8 S X R l b V R 5 c G U + R m 9 y b X V s Y T w v S X R l b V R 5 c G U + P E l 0 Z W 1 Q Y X R o P l N l Y 3 R p b 2 4 x L 3 R i b D E 5 L 3 R i b D E 5 X 1 R h Y m x l P C 9 J d G V t U G F 0 a D 4 8 L 0 l 0 Z W 1 M b 2 N h d G l v b j 4 8 U 3 R h Y m x l R W 5 0 c m l l c y A v P j w v S X R l b T 4 8 S X R l b T 4 8 S X R l b U x v Y 2 F 0 a W 9 u P j x J d G V t V H l w Z T 5 G b 3 J t d W x h P C 9 J d G V t V H l w Z T 4 8 S X R l b V B h d G g + U 2 V j d G l v b j E v d G J s M T k v U 2 9 y d G V k J T I w U m 9 3 c z w v S X R l b V B h d G g + P C 9 J d G V t T G 9 j Y X R p b 2 4 + P F N 0 Y W J s Z U V u d H J p Z X M g L z 4 8 L 0 l 0 Z W 0 + P E l 0 Z W 0 + P E l 0 Z W 1 M b 2 N h d G l v b j 4 8 S X R l b V R 5 c G U + R m 9 y b X V s Y T w v S X R l b V R 5 c G U + P E l 0 Z W 1 Q Y X R o P l N l Y 3 R p b 2 4 x L 3 R i b D E 5 L 1 J l b W 9 2 Z W Q l M j B D b 2 x 1 b W 5 z P C 9 J d G V t U G F 0 a D 4 8 L 0 l 0 Z W 1 M b 2 N h d G l v b j 4 8 U 3 R h Y m x l R W 5 0 c m l l c y A v P j w v S X R l b T 4 8 S X R l b T 4 8 S X R l b U x v Y 2 F 0 a W 9 u P j x J d G V t V H l w Z T 5 G b 3 J t d W x h P C 9 J d G V t V H l w Z T 4 8 S X R l b V B h d G g + U 2 V j d G l v b j E v d G J s 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I w 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i 0 w N 1 Q x N z o y N j o 1 M S 4 x M z M 4 M z E x W i I g L z 4 8 R W 5 0 c n k g V H l w Z T 0 i R m l s b E N v b H V t b l R 5 c G V z I i B W Y W x 1 Z T 0 i c 0 J n W U N C Z 0 l H Q W d Z Q 0 J n S U d B Z 1 l D Q m d J R 0 F n W U N C Z 0 l H Q W d Z Q 0 J n S U d B Z 1 k 9 I i A v P j x F b n R y e S B U e X B l P S J G a W x s Q 2 9 s d W 1 u T m F t Z X M i I F Z h b H V l P S J z W y Z x d W 9 0 O 1 l l Y X I m c X V v d D s s J n F 1 b 3 Q 7 T 3 J n Y W 5 p c 2 F 0 a W 9 u J n F 1 b 3 Q 7 L C Z x d W 9 0 O 0 J s b 2 9 k I C 8 g b H l t c G h h d G l j J n F 1 b 3 Q 7 L C Z x d W 9 0 O 0 J s b 2 9 k I C 8 g b H l t c G h h d G l j I C g l K S Z x d W 9 0 O y w m c X V v d D t C b 2 R 5 I H d h b G w g Y W 5 k I G N h d m l 0 a W V z J n F 1 b 3 Q 7 L C Z x d W 9 0 O 0 J v Z H k g d 2 F s b C B h b m Q g Y 2 F 2 a X R p Z X M g K C U p J n F 1 b 3 Q 7 L C Z x d W 9 0 O 0 N h c m R p b 3 Z h c 2 N 1 b G F y J n F 1 b 3 Q 7 L C Z x d W 9 0 O 0 N h c m R p b 3 Z h c 2 N 1 b G F y I C g l K S Z x d W 9 0 O y w m c X V v d D t F b m R v Y 3 J p b m U g L y B t Z X R h Y m 9 s a W M m c X V v d D s s J n F 1 b 3 Q 7 R W 5 k b 2 N y a W 5 l I C 8 g b W V 0 Y W J v b G l j I C g l K S Z x d W 9 0 O y w m c X V v d D t H Y X N 0 c m 9 p b n R l c 3 R p b m F s J n F 1 b 3 Q 7 L C Z x d W 9 0 O 0 d h c 3 R y b 2 l u d G V z d G l u Y W w g K C U p J n F 1 b 3 Q 7 L C Z x d W 9 0 O 0 l u Z m V j d G l v b i Z x d W 9 0 O y w m c X V v d D t J b m Z l Y 3 R p b 2 4 g K C U p J n F 1 b 3 Q 7 L C Z x d W 9 0 O 0 1 1 b H R p c 3 l z d G V t J n F 1 b 3 Q 7 L C Z x d W 9 0 O 0 1 1 b H R p c 3 l z d G V t I C g l K S Z x d W 9 0 O y w m c X V v d D t N d X N j d W x v c 2 t l b G V 0 Y W w m c X V v d D s s J n F 1 b 3 Q 7 T X V z Y 3 V s b 3 N r Z W x l d G F s I C g l K S Z x d W 9 0 O y w m c X V v d D t O Z X V y b 2 x v Z 2 l j Y W w m c X V v d D s s J n F 1 b 3 Q 7 T m V 1 c m 9 s b 2 d p Y 2 F s I C g l K S Z x d W 9 0 O y w m c X V v d D t P b m N v b G 9 n e S Z x d W 9 0 O y w m c X V v d D t P b m N v b G 9 n e S A o J S k m c X V v d D s s J n F 1 b 3 Q 7 U m V z c G l y Y X R v c n k m c X V v d D s s J n F 1 b 3 Q 7 U m V z c G l y Y X R v c n k g K C U p J n F 1 b 3 Q 7 L C Z x d W 9 0 O 1 R y Y X V t Y S Z x d W 9 0 O y w m c X V v d D t U c m F 1 b W E g K C U p J n F 1 b 3 Q 7 L C Z x d W 9 0 O 0 9 0 a G V y J n F 1 b 3 Q 7 L C Z x d W 9 0 O 0 9 0 a G V y I C g l K S Z x d W 9 0 O y w m c X V v d D t V b m t u b 3 d u J n F 1 b 3 Q 7 L C Z x d W 9 0 O 1 V u a 2 5 v d 2 4 g K C U p J n F 1 b 3 Q 7 L C Z x d W 9 0 O 1 R v d G F s J n F 1 b 3 Q 7 L C Z x d W 9 0 O 1 R v d G F s I C g l K S Z x d W 9 0 O 1 0 i I C 8 + P E V u d H J 5 I F R 5 c G U 9 I l F 1 Z X J 5 S U Q i I F Z h b H V l P S J z M D U 3 N j F i M 2 U t O D A 5 N i 0 0 O D V k L T g 3 M j M t N 2 E 5 M 2 M 4 M T B k Y z c z I i A v P j x F b n R y e S B U e X B l P S J G a W x s R X J y b 3 J D b 3 V u d C I g V m F s d W U 9 I m w w I i A v P j x F b n R y e S B U e X B l P S J G a W x s U 3 R h d H V z I i B W Y W x 1 Z T 0 i c 0 N v b X B s Z X R l I i A v P j x F b n R y e S B U e X B l P S J G a W x s R X J y b 3 J D b 2 R l I i B W Y W x 1 Z T 0 i c 1 V u a 2 5 v d 2 4 i I C 8 + P E V u d H J 5 I F R 5 c G U 9 I k Z p b G x D b 3 V u d C I g V m F s d W U 9 I m w 5 N i 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j A u e 1 l l Y X I s M H 0 m c X V v d D s s J n F 1 b 3 Q 7 T 2 R i Y y 5 E Y X R h U 2 9 1 c m N l X F w v M S 9 k c 2 4 9 U E l D Q U 5 l d C 9 Q S U N B T m V 0 L 0 F u b n V h b F J l c G 9 y d C 9 0 Y m w y M C 5 7 T 3 J n Y W 5 p c 2 F 0 a W 9 u L D F 9 J n F 1 b 3 Q 7 L C Z x d W 9 0 O 0 9 k Y m M u R G F 0 Y V N v d X J j Z V x c L z E v Z H N u P V B J Q 0 F O Z X Q v U E l D Q U 5 l d C 9 B b m 5 1 Y W x S Z X B v c n Q v d G J s M j A u e 0 J s b 2 9 k I C 8 g b H l t c G h h d G l j L D J 9 J n F 1 b 3 Q 7 L C Z x d W 9 0 O 0 9 k Y m M u R G F 0 Y V N v d X J j Z V x c L z E v Z H N u P V B J Q 0 F O Z X Q v U E l D Q U 5 l d C 9 B b m 5 1 Y W x S Z X B v c n Q v d G J s M j A u e 0 J s b 2 9 k I C 8 g b H l t c G h h d G l j I C g l K S w z f S Z x d W 9 0 O y w m c X V v d D t P Z G J j L k R h d G F T b 3 V y Y 2 V c X C 8 x L 2 R z b j 1 Q S U N B T m V 0 L 1 B J Q 0 F O Z X Q v Q W 5 u d W F s U m V w b 3 J 0 L 3 R i b D I w L n t C b 2 R 5 I H d h b G w g Y W 5 k I G N h d m l 0 a W V z L D R 9 J n F 1 b 3 Q 7 L C Z x d W 9 0 O 0 9 k Y m M u R G F 0 Y V N v d X J j Z V x c L z E v Z H N u P V B J Q 0 F O Z X Q v U E l D Q U 5 l d C 9 B b m 5 1 Y W x S Z X B v c n Q v d G J s M j A u e 0 J v Z H k g d 2 F s b C B h b m Q g Y 2 F 2 a X R p Z X M g K C U p L D V 9 J n F 1 b 3 Q 7 L C Z x d W 9 0 O 0 9 k Y m M u R G F 0 Y V N v d X J j Z V x c L z E v Z H N u P V B J Q 0 F O Z X Q v U E l D Q U 5 l d C 9 B b m 5 1 Y W x S Z X B v c n Q v d G J s M j A u e 0 N h c m R p b 3 Z h c 2 N 1 b G F y L D Z 9 J n F 1 b 3 Q 7 L C Z x d W 9 0 O 0 9 k Y m M u R G F 0 Y V N v d X J j Z V x c L z E v Z H N u P V B J Q 0 F O Z X Q v U E l D Q U 5 l d C 9 B b m 5 1 Y W x S Z X B v c n Q v d G J s M j A u e 0 N h c m R p b 3 Z h c 2 N 1 b G F y I C g l K S w 3 f S Z x d W 9 0 O y w m c X V v d D t P Z G J j L k R h d G F T b 3 V y Y 2 V c X C 8 x L 2 R z b j 1 Q S U N B T m V 0 L 1 B J Q 0 F O Z X Q v Q W 5 u d W F s U m V w b 3 J 0 L 3 R i b D I w L n t F b m R v Y 3 J p b m U g L y B t Z X R h Y m 9 s a W M s O H 0 m c X V v d D s s J n F 1 b 3 Q 7 T 2 R i Y y 5 E Y X R h U 2 9 1 c m N l X F w v M S 9 k c 2 4 9 U E l D Q U 5 l d C 9 Q S U N B T m V 0 L 0 F u b n V h b F J l c G 9 y d C 9 0 Y m w y M C 5 7 R W 5 k b 2 N y a W 5 l I C 8 g b W V 0 Y W J v b G l j I C g l K S w 5 f S Z x d W 9 0 O y w m c X V v d D t P Z G J j L k R h d G F T b 3 V y Y 2 V c X C 8 x L 2 R z b j 1 Q S U N B T m V 0 L 1 B J Q 0 F O Z X Q v Q W 5 u d W F s U m V w b 3 J 0 L 3 R i b D I w L n t H Y X N 0 c m 9 p b n R l c 3 R p b m F s L D E w f S Z x d W 9 0 O y w m c X V v d D t P Z G J j L k R h d G F T b 3 V y Y 2 V c X C 8 x L 2 R z b j 1 Q S U N B T m V 0 L 1 B J Q 0 F O Z X Q v Q W 5 u d W F s U m V w b 3 J 0 L 3 R i b D I w L n t H Y X N 0 c m 9 p b n R l c 3 R p b m F s I C g l K S w x M X 0 m c X V v d D s s J n F 1 b 3 Q 7 T 2 R i Y y 5 E Y X R h U 2 9 1 c m N l X F w v M S 9 k c 2 4 9 U E l D Q U 5 l d C 9 Q S U N B T m V 0 L 0 F u b n V h b F J l c G 9 y d C 9 0 Y m w y M C 5 7 S W 5 m Z W N 0 a W 9 u L D E y f S Z x d W 9 0 O y w m c X V v d D t P Z G J j L k R h d G F T b 3 V y Y 2 V c X C 8 x L 2 R z b j 1 Q S U N B T m V 0 L 1 B J Q 0 F O Z X Q v Q W 5 u d W F s U m V w b 3 J 0 L 3 R i b D I w L n t J b m Z l Y 3 R p b 2 4 g K C U p L D E z f S Z x d W 9 0 O y w m c X V v d D t P Z G J j L k R h d G F T b 3 V y Y 2 V c X C 8 x L 2 R z b j 1 Q S U N B T m V 0 L 1 B J Q 0 F O Z X Q v Q W 5 u d W F s U m V w b 3 J 0 L 3 R i b D I w L n t N d W x 0 a X N 5 c 3 R l b S w x N H 0 m c X V v d D s s J n F 1 b 3 Q 7 T 2 R i Y y 5 E Y X R h U 2 9 1 c m N l X F w v M S 9 k c 2 4 9 U E l D Q U 5 l d C 9 Q S U N B T m V 0 L 0 F u b n V h b F J l c G 9 y d C 9 0 Y m w y M C 5 7 T X V s d G l z e X N 0 Z W 0 g K C U p L D E 1 f S Z x d W 9 0 O y w m c X V v d D t P Z G J j L k R h d G F T b 3 V y Y 2 V c X C 8 x L 2 R z b j 1 Q S U N B T m V 0 L 1 B J Q 0 F O Z X Q v Q W 5 u d W F s U m V w b 3 J 0 L 3 R i b D I w L n t N d X N j d W x v c 2 t l b G V 0 Y W w s M T Z 9 J n F 1 b 3 Q 7 L C Z x d W 9 0 O 0 9 k Y m M u R G F 0 Y V N v d X J j Z V x c L z E v Z H N u P V B J Q 0 F O Z X Q v U E l D Q U 5 l d C 9 B b m 5 1 Y W x S Z X B v c n Q v d G J s M j A u e 0 1 1 c 2 N 1 b G 9 z a 2 V s Z X R h b C A o J S k s M T d 9 J n F 1 b 3 Q 7 L C Z x d W 9 0 O 0 9 k Y m M u R G F 0 Y V N v d X J j Z V x c L z E v Z H N u P V B J Q 0 F O Z X Q v U E l D Q U 5 l d C 9 B b m 5 1 Y W x S Z X B v c n Q v d G J s M j A u e 0 5 l d X J v b G 9 n a W N h b C w x O H 0 m c X V v d D s s J n F 1 b 3 Q 7 T 2 R i Y y 5 E Y X R h U 2 9 1 c m N l X F w v M S 9 k c 2 4 9 U E l D Q U 5 l d C 9 Q S U N B T m V 0 L 0 F u b n V h b F J l c G 9 y d C 9 0 Y m w y M C 5 7 T m V 1 c m 9 s b 2 d p Y 2 F s I C g l K S w x O X 0 m c X V v d D s s J n F 1 b 3 Q 7 T 2 R i Y y 5 E Y X R h U 2 9 1 c m N l X F w v M S 9 k c 2 4 9 U E l D Q U 5 l d C 9 Q S U N B T m V 0 L 0 F u b n V h b F J l c G 9 y d C 9 0 Y m w y M C 5 7 T 2 5 j b 2 x v Z 3 k s M j B 9 J n F 1 b 3 Q 7 L C Z x d W 9 0 O 0 9 k Y m M u R G F 0 Y V N v d X J j Z V x c L z E v Z H N u P V B J Q 0 F O Z X Q v U E l D Q U 5 l d C 9 B b m 5 1 Y W x S Z X B v c n Q v d G J s M j A u e 0 9 u Y 2 9 s b 2 d 5 I C g l K S w y M X 0 m c X V v d D s s J n F 1 b 3 Q 7 T 2 R i Y y 5 E Y X R h U 2 9 1 c m N l X F w v M S 9 k c 2 4 9 U E l D Q U 5 l d C 9 Q S U N B T m V 0 L 0 F u b n V h b F J l c G 9 y d C 9 0 Y m w y M C 5 7 U m V z c G l y Y X R v c n k s M j J 9 J n F 1 b 3 Q 7 L C Z x d W 9 0 O 0 9 k Y m M u R G F 0 Y V N v d X J j Z V x c L z E v Z H N u P V B J Q 0 F O Z X Q v U E l D Q U 5 l d C 9 B b m 5 1 Y W x S Z X B v c n Q v d G J s M j A u e 1 J l c 3 B p c m F 0 b 3 J 5 I C g l K S w y M 3 0 m c X V v d D s s J n F 1 b 3 Q 7 T 2 R i Y y 5 E Y X R h U 2 9 1 c m N l X F w v M S 9 k c 2 4 9 U E l D Q U 5 l d C 9 Q S U N B T m V 0 L 0 F u b n V h b F J l c G 9 y d C 9 0 Y m w y M C 5 7 V H J h d W 1 h L D I 0 f S Z x d W 9 0 O y w m c X V v d D t P Z G J j L k R h d G F T b 3 V y Y 2 V c X C 8 x L 2 R z b j 1 Q S U N B T m V 0 L 1 B J Q 0 F O Z X Q v Q W 5 u d W F s U m V w b 3 J 0 L 3 R i b D I w L n t U c m F 1 b W E g K C U p L D I 1 f S Z x d W 9 0 O y w m c X V v d D t P Z G J j L k R h d G F T b 3 V y Y 2 V c X C 8 x L 2 R z b j 1 Q S U N B T m V 0 L 1 B J Q 0 F O Z X Q v Q W 5 u d W F s U m V w b 3 J 0 L 3 R i b D I w L n t P d G h l c i w y N n 0 m c X V v d D s s J n F 1 b 3 Q 7 T 2 R i Y y 5 E Y X R h U 2 9 1 c m N l X F w v M S 9 k c 2 4 9 U E l D Q U 5 l d C 9 Q S U N B T m V 0 L 0 F u b n V h b F J l c G 9 y d C 9 0 Y m w y M C 5 7 T 3 R o Z X I g K C U p L D I 3 f S Z x d W 9 0 O y w m c X V v d D t P Z G J j L k R h d G F T b 3 V y Y 2 V c X C 8 x L 2 R z b j 1 Q S U N B T m V 0 L 1 B J Q 0 F O Z X Q v Q W 5 u d W F s U m V w b 3 J 0 L 3 R i b D I w L n t V b m t u b 3 d u L D I 4 f S Z x d W 9 0 O y w m c X V v d D t P Z G J j L k R h d G F T b 3 V y Y 2 V c X C 8 x L 2 R z b j 1 Q S U N B T m V 0 L 1 B J Q 0 F O Z X Q v Q W 5 u d W F s U m V w b 3 J 0 L 3 R i b D I w L n t V b m t u b 3 d u I C g l K S w y O X 0 m c X V v d D s s J n F 1 b 3 Q 7 T 2 R i Y y 5 E Y X R h U 2 9 1 c m N l X F w v M S 9 k c 2 4 9 U E l D Q U 5 l d C 9 Q S U N B T m V 0 L 0 F u b n V h b F J l c G 9 y d C 9 0 Y m w y M C 5 7 V G 9 0 Y W w s M z B 9 J n F 1 b 3 Q 7 L C Z x d W 9 0 O 0 9 k Y m M u R G F 0 Y V N v d X J j Z V x c L z E v Z H N u P V B J Q 0 F O Z X Q v U E l D Q U 5 l d C 9 B b m 5 1 Y W x S Z X B v c n Q v d G J s M j A u e 1 R v d G F s I C g l K S w z M X 0 m c X V v d D t d L C Z x d W 9 0 O 0 N v b H V t b k N v d W 5 0 J n F 1 b 3 Q 7 O j M y L C Z x d W 9 0 O 0 t l e U N v b H V t b k 5 h b W V z J n F 1 b 3 Q 7 O l t d L C Z x d W 9 0 O 0 N v b H V t b k l k Z W 5 0 a X R p Z X M m c X V v d D s 6 W y Z x d W 9 0 O 0 9 k Y m M u R G F 0 Y V N v d X J j Z V x c L z E v Z H N u P V B J Q 0 F O Z X Q v U E l D Q U 5 l d C 9 B b m 5 1 Y W x S Z X B v c n Q v d G J s M j A u e 1 l l Y X I s M H 0 m c X V v d D s s J n F 1 b 3 Q 7 T 2 R i Y y 5 E Y X R h U 2 9 1 c m N l X F w v M S 9 k c 2 4 9 U E l D Q U 5 l d C 9 Q S U N B T m V 0 L 0 F u b n V h b F J l c G 9 y d C 9 0 Y m w y M C 5 7 T 3 J n Y W 5 p c 2 F 0 a W 9 u L D F 9 J n F 1 b 3 Q 7 L C Z x d W 9 0 O 0 9 k Y m M u R G F 0 Y V N v d X J j Z V x c L z E v Z H N u P V B J Q 0 F O Z X Q v U E l D Q U 5 l d C 9 B b m 5 1 Y W x S Z X B v c n Q v d G J s M j A u e 0 J s b 2 9 k I C 8 g b H l t c G h h d G l j L D J 9 J n F 1 b 3 Q 7 L C Z x d W 9 0 O 0 9 k Y m M u R G F 0 Y V N v d X J j Z V x c L z E v Z H N u P V B J Q 0 F O Z X Q v U E l D Q U 5 l d C 9 B b m 5 1 Y W x S Z X B v c n Q v d G J s M j A u e 0 J s b 2 9 k I C 8 g b H l t c G h h d G l j I C g l K S w z f S Z x d W 9 0 O y w m c X V v d D t P Z G J j L k R h d G F T b 3 V y Y 2 V c X C 8 x L 2 R z b j 1 Q S U N B T m V 0 L 1 B J Q 0 F O Z X Q v Q W 5 u d W F s U m V w b 3 J 0 L 3 R i b D I w L n t C b 2 R 5 I H d h b G w g Y W 5 k I G N h d m l 0 a W V z L D R 9 J n F 1 b 3 Q 7 L C Z x d W 9 0 O 0 9 k Y m M u R G F 0 Y V N v d X J j Z V x c L z E v Z H N u P V B J Q 0 F O Z X Q v U E l D Q U 5 l d C 9 B b m 5 1 Y W x S Z X B v c n Q v d G J s M j A u e 0 J v Z H k g d 2 F s b C B h b m Q g Y 2 F 2 a X R p Z X M g K C U p L D V 9 J n F 1 b 3 Q 7 L C Z x d W 9 0 O 0 9 k Y m M u R G F 0 Y V N v d X J j Z V x c L z E v Z H N u P V B J Q 0 F O Z X Q v U E l D Q U 5 l d C 9 B b m 5 1 Y W x S Z X B v c n Q v d G J s M j A u e 0 N h c m R p b 3 Z h c 2 N 1 b G F y L D Z 9 J n F 1 b 3 Q 7 L C Z x d W 9 0 O 0 9 k Y m M u R G F 0 Y V N v d X J j Z V x c L z E v Z H N u P V B J Q 0 F O Z X Q v U E l D Q U 5 l d C 9 B b m 5 1 Y W x S Z X B v c n Q v d G J s M j A u e 0 N h c m R p b 3 Z h c 2 N 1 b G F y I C g l K S w 3 f S Z x d W 9 0 O y w m c X V v d D t P Z G J j L k R h d G F T b 3 V y Y 2 V c X C 8 x L 2 R z b j 1 Q S U N B T m V 0 L 1 B J Q 0 F O Z X Q v Q W 5 u d W F s U m V w b 3 J 0 L 3 R i b D I w L n t F b m R v Y 3 J p b m U g L y B t Z X R h Y m 9 s a W M s O H 0 m c X V v d D s s J n F 1 b 3 Q 7 T 2 R i Y y 5 E Y X R h U 2 9 1 c m N l X F w v M S 9 k c 2 4 9 U E l D Q U 5 l d C 9 Q S U N B T m V 0 L 0 F u b n V h b F J l c G 9 y d C 9 0 Y m w y M C 5 7 R W 5 k b 2 N y a W 5 l I C 8 g b W V 0 Y W J v b G l j I C g l K S w 5 f S Z x d W 9 0 O y w m c X V v d D t P Z G J j L k R h d G F T b 3 V y Y 2 V c X C 8 x L 2 R z b j 1 Q S U N B T m V 0 L 1 B J Q 0 F O Z X Q v Q W 5 u d W F s U m V w b 3 J 0 L 3 R i b D I w L n t H Y X N 0 c m 9 p b n R l c 3 R p b m F s L D E w f S Z x d W 9 0 O y w m c X V v d D t P Z G J j L k R h d G F T b 3 V y Y 2 V c X C 8 x L 2 R z b j 1 Q S U N B T m V 0 L 1 B J Q 0 F O Z X Q v Q W 5 u d W F s U m V w b 3 J 0 L 3 R i b D I w L n t H Y X N 0 c m 9 p b n R l c 3 R p b m F s I C g l K S w x M X 0 m c X V v d D s s J n F 1 b 3 Q 7 T 2 R i Y y 5 E Y X R h U 2 9 1 c m N l X F w v M S 9 k c 2 4 9 U E l D Q U 5 l d C 9 Q S U N B T m V 0 L 0 F u b n V h b F J l c G 9 y d C 9 0 Y m w y M C 5 7 S W 5 m Z W N 0 a W 9 u L D E y f S Z x d W 9 0 O y w m c X V v d D t P Z G J j L k R h d G F T b 3 V y Y 2 V c X C 8 x L 2 R z b j 1 Q S U N B T m V 0 L 1 B J Q 0 F O Z X Q v Q W 5 u d W F s U m V w b 3 J 0 L 3 R i b D I w L n t J b m Z l Y 3 R p b 2 4 g K C U p L D E z f S Z x d W 9 0 O y w m c X V v d D t P Z G J j L k R h d G F T b 3 V y Y 2 V c X C 8 x L 2 R z b j 1 Q S U N B T m V 0 L 1 B J Q 0 F O Z X Q v Q W 5 u d W F s U m V w b 3 J 0 L 3 R i b D I w L n t N d W x 0 a X N 5 c 3 R l b S w x N H 0 m c X V v d D s s J n F 1 b 3 Q 7 T 2 R i Y y 5 E Y X R h U 2 9 1 c m N l X F w v M S 9 k c 2 4 9 U E l D Q U 5 l d C 9 Q S U N B T m V 0 L 0 F u b n V h b F J l c G 9 y d C 9 0 Y m w y M C 5 7 T X V s d G l z e X N 0 Z W 0 g K C U p L D E 1 f S Z x d W 9 0 O y w m c X V v d D t P Z G J j L k R h d G F T b 3 V y Y 2 V c X C 8 x L 2 R z b j 1 Q S U N B T m V 0 L 1 B J Q 0 F O Z X Q v Q W 5 u d W F s U m V w b 3 J 0 L 3 R i b D I w L n t N d X N j d W x v c 2 t l b G V 0 Y W w s M T Z 9 J n F 1 b 3 Q 7 L C Z x d W 9 0 O 0 9 k Y m M u R G F 0 Y V N v d X J j Z V x c L z E v Z H N u P V B J Q 0 F O Z X Q v U E l D Q U 5 l d C 9 B b m 5 1 Y W x S Z X B v c n Q v d G J s M j A u e 0 1 1 c 2 N 1 b G 9 z a 2 V s Z X R h b C A o J S k s M T d 9 J n F 1 b 3 Q 7 L C Z x d W 9 0 O 0 9 k Y m M u R G F 0 Y V N v d X J j Z V x c L z E v Z H N u P V B J Q 0 F O Z X Q v U E l D Q U 5 l d C 9 B b m 5 1 Y W x S Z X B v c n Q v d G J s M j A u e 0 5 l d X J v b G 9 n a W N h b C w x O H 0 m c X V v d D s s J n F 1 b 3 Q 7 T 2 R i Y y 5 E Y X R h U 2 9 1 c m N l X F w v M S 9 k c 2 4 9 U E l D Q U 5 l d C 9 Q S U N B T m V 0 L 0 F u b n V h b F J l c G 9 y d C 9 0 Y m w y M C 5 7 T m V 1 c m 9 s b 2 d p Y 2 F s I C g l K S w x O X 0 m c X V v d D s s J n F 1 b 3 Q 7 T 2 R i Y y 5 E Y X R h U 2 9 1 c m N l X F w v M S 9 k c 2 4 9 U E l D Q U 5 l d C 9 Q S U N B T m V 0 L 0 F u b n V h b F J l c G 9 y d C 9 0 Y m w y M C 5 7 T 2 5 j b 2 x v Z 3 k s M j B 9 J n F 1 b 3 Q 7 L C Z x d W 9 0 O 0 9 k Y m M u R G F 0 Y V N v d X J j Z V x c L z E v Z H N u P V B J Q 0 F O Z X Q v U E l D Q U 5 l d C 9 B b m 5 1 Y W x S Z X B v c n Q v d G J s M j A u e 0 9 u Y 2 9 s b 2 d 5 I C g l K S w y M X 0 m c X V v d D s s J n F 1 b 3 Q 7 T 2 R i Y y 5 E Y X R h U 2 9 1 c m N l X F w v M S 9 k c 2 4 9 U E l D Q U 5 l d C 9 Q S U N B T m V 0 L 0 F u b n V h b F J l c G 9 y d C 9 0 Y m w y M C 5 7 U m V z c G l y Y X R v c n k s M j J 9 J n F 1 b 3 Q 7 L C Z x d W 9 0 O 0 9 k Y m M u R G F 0 Y V N v d X J j Z V x c L z E v Z H N u P V B J Q 0 F O Z X Q v U E l D Q U 5 l d C 9 B b m 5 1 Y W x S Z X B v c n Q v d G J s M j A u e 1 J l c 3 B p c m F 0 b 3 J 5 I C g l K S w y M 3 0 m c X V v d D s s J n F 1 b 3 Q 7 T 2 R i Y y 5 E Y X R h U 2 9 1 c m N l X F w v M S 9 k c 2 4 9 U E l D Q U 5 l d C 9 Q S U N B T m V 0 L 0 F u b n V h b F J l c G 9 y d C 9 0 Y m w y M C 5 7 V H J h d W 1 h L D I 0 f S Z x d W 9 0 O y w m c X V v d D t P Z G J j L k R h d G F T b 3 V y Y 2 V c X C 8 x L 2 R z b j 1 Q S U N B T m V 0 L 1 B J Q 0 F O Z X Q v Q W 5 u d W F s U m V w b 3 J 0 L 3 R i b D I w L n t U c m F 1 b W E g K C U p L D I 1 f S Z x d W 9 0 O y w m c X V v d D t P Z G J j L k R h d G F T b 3 V y Y 2 V c X C 8 x L 2 R z b j 1 Q S U N B T m V 0 L 1 B J Q 0 F O Z X Q v Q W 5 u d W F s U m V w b 3 J 0 L 3 R i b D I w L n t P d G h l c i w y N n 0 m c X V v d D s s J n F 1 b 3 Q 7 T 2 R i Y y 5 E Y X R h U 2 9 1 c m N l X F w v M S 9 k c 2 4 9 U E l D Q U 5 l d C 9 Q S U N B T m V 0 L 0 F u b n V h b F J l c G 9 y d C 9 0 Y m w y M C 5 7 T 3 R o Z X I g K C U p L D I 3 f S Z x d W 9 0 O y w m c X V v d D t P Z G J j L k R h d G F T b 3 V y Y 2 V c X C 8 x L 2 R z b j 1 Q S U N B T m V 0 L 1 B J Q 0 F O Z X Q v Q W 5 u d W F s U m V w b 3 J 0 L 3 R i b D I w L n t V b m t u b 3 d u L D I 4 f S Z x d W 9 0 O y w m c X V v d D t P Z G J j L k R h d G F T b 3 V y Y 2 V c X C 8 x L 2 R z b j 1 Q S U N B T m V 0 L 1 B J Q 0 F O Z X Q v Q W 5 u d W F s U m V w b 3 J 0 L 3 R i b D I w L n t V b m t u b 3 d u I C g l K S w y O X 0 m c X V v d D s s J n F 1 b 3 Q 7 T 2 R i Y y 5 E Y X R h U 2 9 1 c m N l X F w v M S 9 k c 2 4 9 U E l D Q U 5 l d C 9 Q S U N B T m V 0 L 0 F u b n V h b F J l c G 9 y d C 9 0 Y m w y M C 5 7 V G 9 0 Y W w s M z B 9 J n F 1 b 3 Q 7 L C Z x d W 9 0 O 0 9 k Y m M u R G F 0 Y V N v d X J j Z V x c L z E v Z H N u P V B J Q 0 F O Z X Q v U E l D Q U 5 l d C 9 B b m 5 1 Y W x S Z X B v c n Q v d G J s M j A u e 1 R v d G F s I C g l K S w z M X 0 m c X V v d D t d L C Z x d W 9 0 O 1 J l b G F 0 a W 9 u c 2 h p c E l u Z m 8 m c X V v d D s 6 W 1 1 9 I i A v P j x F b n R y e S B U e X B l P S J B Z G R l Z F R v R G F 0 Y U 1 v Z G V s I i B W Y W x 1 Z T 0 i b D A i I C 8 + P C 9 T d G F i b G V F b n R y a W V z P j w v S X R l b T 4 8 S X R l b T 4 8 S X R l b U x v Y 2 F 0 a W 9 u P j x J d G V t V H l w Z T 5 G b 3 J t d W x h P C 9 J d G V t V H l w Z T 4 8 S X R l b V B h d G g + U 2 V j d G l v b j E v d G J s M j A v U 2 9 1 c m N l P C 9 J d G V t U G F 0 a D 4 8 L 0 l 0 Z W 1 M b 2 N h d G l v b j 4 8 U 3 R h Y m x l R W 5 0 c m l l c y A v P j w v S X R l b T 4 8 S X R l b T 4 8 S X R l b U x v Y 2 F 0 a W 9 u P j x J d G V t V H l w Z T 5 G b 3 J t d W x h P C 9 J d G V t V H l w Z T 4 8 S X R l b V B h d G g + U 2 V j d G l v b j E v d G J s M j A v U E l D Q U 5 l d E F u b 2 5 f R G F 0 Y W J h c 2 U 8 L 0 l 0 Z W 1 Q Y X R o P j w v S X R l b U x v Y 2 F 0 a W 9 u P j x T d G F i b G V F b n R y a W V z I C 8 + P C 9 J d G V t P j x J d G V t P j x J d G V t T G 9 j Y X R p b 2 4 + P E l 0 Z W 1 U e X B l P k Z v c m 1 1 b G E 8 L 0 l 0 Z W 1 U e X B l P j x J d G V t U G F 0 a D 5 T Z W N 0 a W 9 u M S 9 0 Y m w y M C 9 k Y m 9 f U 2 N o Z W 1 h P C 9 J d G V t U G F 0 a D 4 8 L 0 l 0 Z W 1 M b 2 N h d G l v b j 4 8 U 3 R h Y m x l R W 5 0 c m l l c y A v P j w v S X R l b T 4 8 S X R l b T 4 8 S X R l b U x v Y 2 F 0 a W 9 u P j x J d G V t V H l w Z T 5 G b 3 J t d W x h P C 9 J d G V t V H l w Z T 4 8 S X R l b V B h d G g + U 2 V j d G l v b j E v d G J s M j A v d G J s M j B f V G F i b G U 8 L 0 l 0 Z W 1 Q Y X R o P j w v S X R l b U x v Y 2 F 0 a W 9 u P j x T d G F i b G V F b n R y a W V z I C 8 + P C 9 J d G V t P j x J d G V t P j x J d G V t T G 9 j Y X R p b 2 4 + P E l 0 Z W 1 U e X B l P k Z v c m 1 1 b G E 8 L 0 l 0 Z W 1 U e X B l P j x J d G V t U G F 0 a D 5 T Z W N 0 a W 9 u M S 9 0 Y m w y M C 9 T b 3 J 0 Z W Q l M j B S b 3 d z P C 9 J d G V t U G F 0 a D 4 8 L 0 l 0 Z W 1 M b 2 N h d G l v b j 4 8 U 3 R h Y m x l R W 5 0 c m l l c y A v P j w v S X R l b T 4 8 S X R l b T 4 8 S X R l b U x v Y 2 F 0 a W 9 u P j x J d G V t V H l w Z T 5 G b 3 J t d W x h P C 9 J d G V t V H l w Z T 4 8 S X R l b V B h d G g + U 2 V j d G l v b j E v d G J s M j A v U m V t b 3 Z l Z C U y M E N v b H V t b n M 8 L 0 l 0 Z W 1 Q Y X R o P j w v S X R l b U x v Y 2 F 0 a W 9 u P j x T d G F i b G V F b n R y a W V z I C 8 + P C 9 J d G V t P j x J d G V t P j x J d G V t T G 9 j Y X R p b 2 4 + P E l 0 Z W 1 U e X B l P k Z v c m 1 1 b G E 8 L 0 l 0 Z W 1 U e X B l P j x J d G V t U G F 0 a D 5 T Z W N 0 a W 9 u M S 9 0 Y m w y 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E 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3 V D E 3 O j I 3 O j E y L j g 5 N D g 3 M T h a I i A v P j x F b n R y e S B U e X B l P S J G a W x s R X J y b 3 J D b 3 V u d C I g V m F s d W U 9 I m w w I i A v P j x F b n R y e S B U e X B l P S J G a W x s R X J y b 3 J D b 2 R l I i B W Y W x 1 Z T 0 i c 1 V u a 2 5 v d 2 4 i I C 8 + P E V u d H J 5 I F R 5 c G U 9 I l F 1 Z X J 5 S U Q i I F Z h b H V l P S J z N z J l M j Z m M j Y t Y z Z l O S 0 0 N m Z i L W J j Z j U t N T J i N W Z l Y 2 V h Y m J k I i A v P j x F b n R y e S B U e X B l P S J G a W x s Q 2 9 s d W 1 u V H l w Z X M i I F Z h b H V l P S J z Q m d Z Q 0 J n S U d B Z 1 l D Q m d J R 0 F n W U N C Z 0 l H Q W d Z Q 0 J n S U d B Z 1 l D Q m d J R 0 F n W T 0 i I C 8 + P E V u d H J 5 I F R 5 c G U 9 I k Z p b G x D b 3 V u d C I g V m F s d W U 9 I m w x M D A 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Q W R k Z W R U b 0 R h d G F N b 2 R l b C I g V m F s d W U 9 I m w w 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y M S 5 7 W W V h c i w w f S Z x d W 9 0 O y w m c X V v d D t P Z G J j L k R h d G F T b 3 V y Y 2 V c X C 8 x L 2 R z b j 1 Q S U N B T m V 0 L 1 B J Q 0 F O Z X Q v Q W 5 u d W F s U m V w b 3 J 0 L 3 R i b D I x L n t P c m d h b m l z Y X R p b 2 4 s M X 0 m c X V v d D s s J n F 1 b 3 Q 7 T 2 R i Y y 5 E Y X R h U 2 9 1 c m N l X F w v M S 9 k c 2 4 9 U E l D Q U 5 l d C 9 Q S U N B T m V 0 L 0 F u b n V h b F J l c G 9 y d C 9 0 Y m w y M S 5 7 Q m x v b 2 Q g L y B s e W 1 w a G F 0 a W M s M n 0 m c X V v d D s s J n F 1 b 3 Q 7 T 2 R i Y y 5 E Y X R h U 2 9 1 c m N l X F w v M S 9 k c 2 4 9 U E l D Q U 5 l d C 9 Q S U N B T m V 0 L 0 F u b n V h b F J l c G 9 y d C 9 0 Y m w y M S 5 7 Q m x v b 2 Q g L y B s e W 1 w a G F 0 a W M g K C U p L D N 9 J n F 1 b 3 Q 7 L C Z x d W 9 0 O 0 9 k Y m M u R G F 0 Y V N v d X J j Z V x c L z E v Z H N u P V B J Q 0 F O Z X Q v U E l D Q U 5 l d C 9 B b m 5 1 Y W x S Z X B v c n Q v d G J s M j E u e 0 J v Z H k g d 2 F s b C B h b m Q g Y 2 F 2 a X R p Z X M s N H 0 m c X V v d D s s J n F 1 b 3 Q 7 T 2 R i Y y 5 E Y X R h U 2 9 1 c m N l X F w v M S 9 k c 2 4 9 U E l D Q U 5 l d C 9 Q S U N B T m V 0 L 0 F u b n V h b F J l c G 9 y d C 9 0 Y m w y M S 5 7 Q m 9 k e S B 3 Y W x s I G F u Z C B j Y X Z p d G l l c y A o J S k s N X 0 m c X V v d D s s J n F 1 b 3 Q 7 T 2 R i Y y 5 E Y X R h U 2 9 1 c m N l X F w v M S 9 k c 2 4 9 U E l D Q U 5 l d C 9 Q S U N B T m V 0 L 0 F u b n V h b F J l c G 9 y d C 9 0 Y m w y M S 5 7 Q 2 F y Z G l v d m F z Y 3 V s Y X I s N n 0 m c X V v d D s s J n F 1 b 3 Q 7 T 2 R i Y y 5 E Y X R h U 2 9 1 c m N l X F w v M S 9 k c 2 4 9 U E l D Q U 5 l d C 9 Q S U N B T m V 0 L 0 F u b n V h b F J l c G 9 y d C 9 0 Y m w y M S 5 7 Q 2 F y Z G l v d m F z Y 3 V s Y X I g K C U p L D d 9 J n F 1 b 3 Q 7 L C Z x d W 9 0 O 0 9 k Y m M u R G F 0 Y V N v d X J j Z V x c L z E v Z H N u P V B J Q 0 F O Z X Q v U E l D Q U 5 l d C 9 B b m 5 1 Y W x S Z X B v c n Q v d G J s M j E u e 0 V u Z G 9 j c m l u Z S A v I G 1 l d G F i b 2 x p Y y w 4 f S Z x d W 9 0 O y w m c X V v d D t P Z G J j L k R h d G F T b 3 V y Y 2 V c X C 8 x L 2 R z b j 1 Q S U N B T m V 0 L 1 B J Q 0 F O Z X Q v Q W 5 u d W F s U m V w b 3 J 0 L 3 R i b D I x L n t F b m R v Y 3 J p b m U g L y B t Z X R h Y m 9 s a W M g K C U p L D l 9 J n F 1 b 3 Q 7 L C Z x d W 9 0 O 0 9 k Y m M u R G F 0 Y V N v d X J j Z V x c L z E v Z H N u P V B J Q 0 F O Z X Q v U E l D Q U 5 l d C 9 B b m 5 1 Y W x S Z X B v c n Q v d G J s M j E u e 0 d h c 3 R y b 2 l u d G V z d G l u Y W w s M T B 9 J n F 1 b 3 Q 7 L C Z x d W 9 0 O 0 9 k Y m M u R G F 0 Y V N v d X J j Z V x c L z E v Z H N u P V B J Q 0 F O Z X Q v U E l D Q U 5 l d C 9 B b m 5 1 Y W x S Z X B v c n Q v d G J s M j E u e 0 d h c 3 R y b 2 l u d G V z d G l u Y W w g K C U p L D E x f S Z x d W 9 0 O y w m c X V v d D t P Z G J j L k R h d G F T b 3 V y Y 2 V c X C 8 x L 2 R z b j 1 Q S U N B T m V 0 L 1 B J Q 0 F O Z X Q v Q W 5 u d W F s U m V w b 3 J 0 L 3 R i b D I x L n t J b m Z l Y 3 R p b 2 4 s M T J 9 J n F 1 b 3 Q 7 L C Z x d W 9 0 O 0 9 k Y m M u R G F 0 Y V N v d X J j Z V x c L z E v Z H N u P V B J Q 0 F O Z X Q v U E l D Q U 5 l d C 9 B b m 5 1 Y W x S Z X B v c n Q v d G J s M j E u e 0 l u Z m V j d G l v b i A o J S k s M T N 9 J n F 1 b 3 Q 7 L C Z x d W 9 0 O 0 9 k Y m M u R G F 0 Y V N v d X J j Z V x c L z E v Z H N u P V B J Q 0 F O Z X Q v U E l D Q U 5 l d C 9 B b m 5 1 Y W x S Z X B v c n Q v d G J s M j E u e 0 1 1 b H R p c 3 l z d G V t L D E 0 f S Z x d W 9 0 O y w m c X V v d D t P Z G J j L k R h d G F T b 3 V y Y 2 V c X C 8 x L 2 R z b j 1 Q S U N B T m V 0 L 1 B J Q 0 F O Z X Q v Q W 5 u d W F s U m V w b 3 J 0 L 3 R i b D I x L n t N d W x 0 a X N 5 c 3 R l b S A o J S k s M T V 9 J n F 1 b 3 Q 7 L C Z x d W 9 0 O 0 9 k Y m M u R G F 0 Y V N v d X J j Z V x c L z E v Z H N u P V B J Q 0 F O Z X Q v U E l D Q U 5 l d C 9 B b m 5 1 Y W x S Z X B v c n Q v d G J s M j E u e 0 1 1 c 2 N 1 b G 9 z a 2 V s Z X R h b C w x N n 0 m c X V v d D s s J n F 1 b 3 Q 7 T 2 R i Y y 5 E Y X R h U 2 9 1 c m N l X F w v M S 9 k c 2 4 9 U E l D Q U 5 l d C 9 Q S U N B T m V 0 L 0 F u b n V h b F J l c G 9 y d C 9 0 Y m w y M S 5 7 T X V z Y 3 V s b 3 N r Z W x l d G F s I C g l K S w x N 3 0 m c X V v d D s s J n F 1 b 3 Q 7 T 2 R i Y y 5 E Y X R h U 2 9 1 c m N l X F w v M S 9 k c 2 4 9 U E l D Q U 5 l d C 9 Q S U N B T m V 0 L 0 F u b n V h b F J l c G 9 y d C 9 0 Y m w y M S 5 7 T m V 1 c m 9 s b 2 d p Y 2 F s L D E 4 f S Z x d W 9 0 O y w m c X V v d D t P Z G J j L k R h d G F T b 3 V y Y 2 V c X C 8 x L 2 R z b j 1 Q S U N B T m V 0 L 1 B J Q 0 F O Z X Q v Q W 5 u d W F s U m V w b 3 J 0 L 3 R i b D I x L n t O Z X V y b 2 x v Z 2 l j Y W w g K C U p L D E 5 f S Z x d W 9 0 O y w m c X V v d D t P Z G J j L k R h d G F T b 3 V y Y 2 V c X C 8 x L 2 R z b j 1 Q S U N B T m V 0 L 1 B J Q 0 F O Z X Q v Q W 5 u d W F s U m V w b 3 J 0 L 3 R i b D I x L n t P b m N v b G 9 n e S w y M H 0 m c X V v d D s s J n F 1 b 3 Q 7 T 2 R i Y y 5 E Y X R h U 2 9 1 c m N l X F w v M S 9 k c 2 4 9 U E l D Q U 5 l d C 9 Q S U N B T m V 0 L 0 F u b n V h b F J l c G 9 y d C 9 0 Y m w y M S 5 7 T 2 5 j b 2 x v Z 3 k g K C U p L D I x f S Z x d W 9 0 O y w m c X V v d D t P Z G J j L k R h d G F T b 3 V y Y 2 V c X C 8 x L 2 R z b j 1 Q S U N B T m V 0 L 1 B J Q 0 F O Z X Q v Q W 5 u d W F s U m V w b 3 J 0 L 3 R i b D I x L n t S Z X N w a X J h d G 9 y e S w y M n 0 m c X V v d D s s J n F 1 b 3 Q 7 T 2 R i Y y 5 E Y X R h U 2 9 1 c m N l X F w v M S 9 k c 2 4 9 U E l D Q U 5 l d C 9 Q S U N B T m V 0 L 0 F u b n V h b F J l c G 9 y d C 9 0 Y m w y M S 5 7 U m V z c G l y Y X R v c n k g K C U p L D I z f S Z x d W 9 0 O y w m c X V v d D t P Z G J j L k R h d G F T b 3 V y Y 2 V c X C 8 x L 2 R z b j 1 Q S U N B T m V 0 L 1 B J Q 0 F O Z X Q v Q W 5 u d W F s U m V w b 3 J 0 L 3 R i b D I x L n t U c m F 1 b W E s M j R 9 J n F 1 b 3 Q 7 L C Z x d W 9 0 O 0 9 k Y m M u R G F 0 Y V N v d X J j Z V x c L z E v Z H N u P V B J Q 0 F O Z X Q v U E l D Q U 5 l d C 9 B b m 5 1 Y W x S Z X B v c n Q v d G J s M j E u e 1 R y Y X V t Y S A o J S k s M j V 9 J n F 1 b 3 Q 7 L C Z x d W 9 0 O 0 9 k Y m M u R G F 0 Y V N v d X J j Z V x c L z E v Z H N u P V B J Q 0 F O Z X Q v U E l D Q U 5 l d C 9 B b m 5 1 Y W x S Z X B v c n Q v d G J s M j E u e 0 9 0 a G V y L D I 2 f S Z x d W 9 0 O y w m c X V v d D t P Z G J j L k R h d G F T b 3 V y Y 2 V c X C 8 x L 2 R z b j 1 Q S U N B T m V 0 L 1 B J Q 0 F O Z X Q v Q W 5 u d W F s U m V w b 3 J 0 L 3 R i b D I x L n t P d G h l c i A o J S k s M j d 9 J n F 1 b 3 Q 7 L C Z x d W 9 0 O 0 9 k Y m M u R G F 0 Y V N v d X J j Z V x c L z E v Z H N u P V B J Q 0 F O Z X Q v U E l D Q U 5 l d C 9 B b m 5 1 Y W x S Z X B v c n Q v d G J s M j E u e 1 V u a 2 5 v d 2 4 s M j h 9 J n F 1 b 3 Q 7 L C Z x d W 9 0 O 0 9 k Y m M u R G F 0 Y V N v d X J j Z V x c L z E v Z H N u P V B J Q 0 F O Z X Q v U E l D Q U 5 l d C 9 B b m 5 1 Y W x S Z X B v c n Q v d G J s M j E u e 1 V u a 2 5 v d 2 4 g K C U p L D I 5 f S Z x d W 9 0 O y w m c X V v d D t P Z G J j L k R h d G F T b 3 V y Y 2 V c X C 8 x L 2 R z b j 1 Q S U N B T m V 0 L 1 B J Q 0 F O Z X Q v Q W 5 u d W F s U m V w b 3 J 0 L 3 R i b D I x L n t U b 3 R h b C w z M H 0 m c X V v d D s s J n F 1 b 3 Q 7 T 2 R i Y y 5 E Y X R h U 2 9 1 c m N l X F w v M S 9 k c 2 4 9 U E l D Q U 5 l d C 9 Q S U N B T m V 0 L 0 F u b n V h b F J l c G 9 y d C 9 0 Y m w y M S 5 7 V G 9 0 Y W w g K C U p L D M x f S Z x d W 9 0 O 1 0 s J n F 1 b 3 Q 7 Q 2 9 s d W 1 u Q 2 9 1 b n Q m c X V v d D s 6 M z I s J n F 1 b 3 Q 7 S 2 V 5 Q 2 9 s d W 1 u T m F t Z X M m c X V v d D s 6 W 1 0 s J n F 1 b 3 Q 7 Q 2 9 s d W 1 u S W R l b n R p d G l l c y Z x d W 9 0 O z p b J n F 1 b 3 Q 7 T 2 R i Y y 5 E Y X R h U 2 9 1 c m N l X F w v M S 9 k c 2 4 9 U E l D Q U 5 l d C 9 Q S U N B T m V 0 L 0 F u b n V h b F J l c G 9 y d C 9 0 Y m w y M S 5 7 W W V h c i w w f S Z x d W 9 0 O y w m c X V v d D t P Z G J j L k R h d G F T b 3 V y Y 2 V c X C 8 x L 2 R z b j 1 Q S U N B T m V 0 L 1 B J Q 0 F O Z X Q v Q W 5 u d W F s U m V w b 3 J 0 L 3 R i b D I x L n t P c m d h b m l z Y X R p b 2 4 s M X 0 m c X V v d D s s J n F 1 b 3 Q 7 T 2 R i Y y 5 E Y X R h U 2 9 1 c m N l X F w v M S 9 k c 2 4 9 U E l D Q U 5 l d C 9 Q S U N B T m V 0 L 0 F u b n V h b F J l c G 9 y d C 9 0 Y m w y M S 5 7 Q m x v b 2 Q g L y B s e W 1 w a G F 0 a W M s M n 0 m c X V v d D s s J n F 1 b 3 Q 7 T 2 R i Y y 5 E Y X R h U 2 9 1 c m N l X F w v M S 9 k c 2 4 9 U E l D Q U 5 l d C 9 Q S U N B T m V 0 L 0 F u b n V h b F J l c G 9 y d C 9 0 Y m w y M S 5 7 Q m x v b 2 Q g L y B s e W 1 w a G F 0 a W M g K C U p L D N 9 J n F 1 b 3 Q 7 L C Z x d W 9 0 O 0 9 k Y m M u R G F 0 Y V N v d X J j Z V x c L z E v Z H N u P V B J Q 0 F O Z X Q v U E l D Q U 5 l d C 9 B b m 5 1 Y W x S Z X B v c n Q v d G J s M j E u e 0 J v Z H k g d 2 F s b C B h b m Q g Y 2 F 2 a X R p Z X M s N H 0 m c X V v d D s s J n F 1 b 3 Q 7 T 2 R i Y y 5 E Y X R h U 2 9 1 c m N l X F w v M S 9 k c 2 4 9 U E l D Q U 5 l d C 9 Q S U N B T m V 0 L 0 F u b n V h b F J l c G 9 y d C 9 0 Y m w y M S 5 7 Q m 9 k e S B 3 Y W x s I G F u Z C B j Y X Z p d G l l c y A o J S k s N X 0 m c X V v d D s s J n F 1 b 3 Q 7 T 2 R i Y y 5 E Y X R h U 2 9 1 c m N l X F w v M S 9 k c 2 4 9 U E l D Q U 5 l d C 9 Q S U N B T m V 0 L 0 F u b n V h b F J l c G 9 y d C 9 0 Y m w y M S 5 7 Q 2 F y Z G l v d m F z Y 3 V s Y X I s N n 0 m c X V v d D s s J n F 1 b 3 Q 7 T 2 R i Y y 5 E Y X R h U 2 9 1 c m N l X F w v M S 9 k c 2 4 9 U E l D Q U 5 l d C 9 Q S U N B T m V 0 L 0 F u b n V h b F J l c G 9 y d C 9 0 Y m w y M S 5 7 Q 2 F y Z G l v d m F z Y 3 V s Y X I g K C U p L D d 9 J n F 1 b 3 Q 7 L C Z x d W 9 0 O 0 9 k Y m M u R G F 0 Y V N v d X J j Z V x c L z E v Z H N u P V B J Q 0 F O Z X Q v U E l D Q U 5 l d C 9 B b m 5 1 Y W x S Z X B v c n Q v d G J s M j E u e 0 V u Z G 9 j c m l u Z S A v I G 1 l d G F i b 2 x p Y y w 4 f S Z x d W 9 0 O y w m c X V v d D t P Z G J j L k R h d G F T b 3 V y Y 2 V c X C 8 x L 2 R z b j 1 Q S U N B T m V 0 L 1 B J Q 0 F O Z X Q v Q W 5 u d W F s U m V w b 3 J 0 L 3 R i b D I x L n t F b m R v Y 3 J p b m U g L y B t Z X R h Y m 9 s a W M g K C U p L D l 9 J n F 1 b 3 Q 7 L C Z x d W 9 0 O 0 9 k Y m M u R G F 0 Y V N v d X J j Z V x c L z E v Z H N u P V B J Q 0 F O Z X Q v U E l D Q U 5 l d C 9 B b m 5 1 Y W x S Z X B v c n Q v d G J s M j E u e 0 d h c 3 R y b 2 l u d G V z d G l u Y W w s M T B 9 J n F 1 b 3 Q 7 L C Z x d W 9 0 O 0 9 k Y m M u R G F 0 Y V N v d X J j Z V x c L z E v Z H N u P V B J Q 0 F O Z X Q v U E l D Q U 5 l d C 9 B b m 5 1 Y W x S Z X B v c n Q v d G J s M j E u e 0 d h c 3 R y b 2 l u d G V z d G l u Y W w g K C U p L D E x f S Z x d W 9 0 O y w m c X V v d D t P Z G J j L k R h d G F T b 3 V y Y 2 V c X C 8 x L 2 R z b j 1 Q S U N B T m V 0 L 1 B J Q 0 F O Z X Q v Q W 5 u d W F s U m V w b 3 J 0 L 3 R i b D I x L n t J b m Z l Y 3 R p b 2 4 s M T J 9 J n F 1 b 3 Q 7 L C Z x d W 9 0 O 0 9 k Y m M u R G F 0 Y V N v d X J j Z V x c L z E v Z H N u P V B J Q 0 F O Z X Q v U E l D Q U 5 l d C 9 B b m 5 1 Y W x S Z X B v c n Q v d G J s M j E u e 0 l u Z m V j d G l v b i A o J S k s M T N 9 J n F 1 b 3 Q 7 L C Z x d W 9 0 O 0 9 k Y m M u R G F 0 Y V N v d X J j Z V x c L z E v Z H N u P V B J Q 0 F O Z X Q v U E l D Q U 5 l d C 9 B b m 5 1 Y W x S Z X B v c n Q v d G J s M j E u e 0 1 1 b H R p c 3 l z d G V t L D E 0 f S Z x d W 9 0 O y w m c X V v d D t P Z G J j L k R h d G F T b 3 V y Y 2 V c X C 8 x L 2 R z b j 1 Q S U N B T m V 0 L 1 B J Q 0 F O Z X Q v Q W 5 u d W F s U m V w b 3 J 0 L 3 R i b D I x L n t N d W x 0 a X N 5 c 3 R l b S A o J S k s M T V 9 J n F 1 b 3 Q 7 L C Z x d W 9 0 O 0 9 k Y m M u R G F 0 Y V N v d X J j Z V x c L z E v Z H N u P V B J Q 0 F O Z X Q v U E l D Q U 5 l d C 9 B b m 5 1 Y W x S Z X B v c n Q v d G J s M j E u e 0 1 1 c 2 N 1 b G 9 z a 2 V s Z X R h b C w x N n 0 m c X V v d D s s J n F 1 b 3 Q 7 T 2 R i Y y 5 E Y X R h U 2 9 1 c m N l X F w v M S 9 k c 2 4 9 U E l D Q U 5 l d C 9 Q S U N B T m V 0 L 0 F u b n V h b F J l c G 9 y d C 9 0 Y m w y M S 5 7 T X V z Y 3 V s b 3 N r Z W x l d G F s I C g l K S w x N 3 0 m c X V v d D s s J n F 1 b 3 Q 7 T 2 R i Y y 5 E Y X R h U 2 9 1 c m N l X F w v M S 9 k c 2 4 9 U E l D Q U 5 l d C 9 Q S U N B T m V 0 L 0 F u b n V h b F J l c G 9 y d C 9 0 Y m w y M S 5 7 T m V 1 c m 9 s b 2 d p Y 2 F s L D E 4 f S Z x d W 9 0 O y w m c X V v d D t P Z G J j L k R h d G F T b 3 V y Y 2 V c X C 8 x L 2 R z b j 1 Q S U N B T m V 0 L 1 B J Q 0 F O Z X Q v Q W 5 u d W F s U m V w b 3 J 0 L 3 R i b D I x L n t O Z X V y b 2 x v Z 2 l j Y W w g K C U p L D E 5 f S Z x d W 9 0 O y w m c X V v d D t P Z G J j L k R h d G F T b 3 V y Y 2 V c X C 8 x L 2 R z b j 1 Q S U N B T m V 0 L 1 B J Q 0 F O Z X Q v Q W 5 u d W F s U m V w b 3 J 0 L 3 R i b D I x L n t P b m N v b G 9 n e S w y M H 0 m c X V v d D s s J n F 1 b 3 Q 7 T 2 R i Y y 5 E Y X R h U 2 9 1 c m N l X F w v M S 9 k c 2 4 9 U E l D Q U 5 l d C 9 Q S U N B T m V 0 L 0 F u b n V h b F J l c G 9 y d C 9 0 Y m w y M S 5 7 T 2 5 j b 2 x v Z 3 k g K C U p L D I x f S Z x d W 9 0 O y w m c X V v d D t P Z G J j L k R h d G F T b 3 V y Y 2 V c X C 8 x L 2 R z b j 1 Q S U N B T m V 0 L 1 B J Q 0 F O Z X Q v Q W 5 u d W F s U m V w b 3 J 0 L 3 R i b D I x L n t S Z X N w a X J h d G 9 y e S w y M n 0 m c X V v d D s s J n F 1 b 3 Q 7 T 2 R i Y y 5 E Y X R h U 2 9 1 c m N l X F w v M S 9 k c 2 4 9 U E l D Q U 5 l d C 9 Q S U N B T m V 0 L 0 F u b n V h b F J l c G 9 y d C 9 0 Y m w y M S 5 7 U m V z c G l y Y X R v c n k g K C U p L D I z f S Z x d W 9 0 O y w m c X V v d D t P Z G J j L k R h d G F T b 3 V y Y 2 V c X C 8 x L 2 R z b j 1 Q S U N B T m V 0 L 1 B J Q 0 F O Z X Q v Q W 5 u d W F s U m V w b 3 J 0 L 3 R i b D I x L n t U c m F 1 b W E s M j R 9 J n F 1 b 3 Q 7 L C Z x d W 9 0 O 0 9 k Y m M u R G F 0 Y V N v d X J j Z V x c L z E v Z H N u P V B J Q 0 F O Z X Q v U E l D Q U 5 l d C 9 B b m 5 1 Y W x S Z X B v c n Q v d G J s M j E u e 1 R y Y X V t Y S A o J S k s M j V 9 J n F 1 b 3 Q 7 L C Z x d W 9 0 O 0 9 k Y m M u R G F 0 Y V N v d X J j Z V x c L z E v Z H N u P V B J Q 0 F O Z X Q v U E l D Q U 5 l d C 9 B b m 5 1 Y W x S Z X B v c n Q v d G J s M j E u e 0 9 0 a G V y L D I 2 f S Z x d W 9 0 O y w m c X V v d D t P Z G J j L k R h d G F T b 3 V y Y 2 V c X C 8 x L 2 R z b j 1 Q S U N B T m V 0 L 1 B J Q 0 F O Z X Q v Q W 5 u d W F s U m V w b 3 J 0 L 3 R i b D I x L n t P d G h l c i A o J S k s M j d 9 J n F 1 b 3 Q 7 L C Z x d W 9 0 O 0 9 k Y m M u R G F 0 Y V N v d X J j Z V x c L z E v Z H N u P V B J Q 0 F O Z X Q v U E l D Q U 5 l d C 9 B b m 5 1 Y W x S Z X B v c n Q v d G J s M j E u e 1 V u a 2 5 v d 2 4 s M j h 9 J n F 1 b 3 Q 7 L C Z x d W 9 0 O 0 9 k Y m M u R G F 0 Y V N v d X J j Z V x c L z E v Z H N u P V B J Q 0 F O Z X Q v U E l D Q U 5 l d C 9 B b m 5 1 Y W x S Z X B v c n Q v d G J s M j E u e 1 V u a 2 5 v d 2 4 g K C U p L D I 5 f S Z x d W 9 0 O y w m c X V v d D t P Z G J j L k R h d G F T b 3 V y Y 2 V c X C 8 x L 2 R z b j 1 Q S U N B T m V 0 L 1 B J Q 0 F O Z X Q v Q W 5 u d W F s U m V w b 3 J 0 L 3 R i b D I x L n t U b 3 R h b C w z M H 0 m c X V v d D s s J n F 1 b 3 Q 7 T 2 R i Y y 5 E Y X R h U 2 9 1 c m N l X F w v M S 9 k c 2 4 9 U E l D Q U 5 l d C 9 Q S U N B T m V 0 L 0 F u b n V h b F J l c G 9 y d C 9 0 Y m w y M S 5 7 V G 9 0 Y W w g K C U p L D M x f S Z x d W 9 0 O 1 0 s J n F 1 b 3 Q 7 U m V s Y X R p b 2 5 z a G l w S W 5 m b y Z x d W 9 0 O z p b X X 0 i I C 8 + P C 9 T d G F i b G V F b n R y a W V z P j w v S X R l b T 4 8 S X R l b T 4 8 S X R l b U x v Y 2 F 0 a W 9 u P j x J d G V t V H l w Z T 5 G b 3 J t d W x h P C 9 J d G V t V H l w Z T 4 8 S X R l b V B h d G g + U 2 V j d G l v b j E v d G J s M j E v U 2 9 1 c m N l P C 9 J d G V t U G F 0 a D 4 8 L 0 l 0 Z W 1 M b 2 N h d G l v b j 4 8 U 3 R h Y m x l R W 5 0 c m l l c y A v P j w v S X R l b T 4 8 S X R l b T 4 8 S X R l b U x v Y 2 F 0 a W 9 u P j x J d G V t V H l w Z T 5 G b 3 J t d W x h P C 9 J d G V t V H l w Z T 4 8 S X R l b V B h d G g + U 2 V j d G l v b j E v d G J s M j E v U E l D Q U 5 l d E F u b 2 5 f R G F 0 Y W J h c 2 U 8 L 0 l 0 Z W 1 Q Y X R o P j w v S X R l b U x v Y 2 F 0 a W 9 u P j x T d G F i b G V F b n R y a W V z I C 8 + P C 9 J d G V t P j x J d G V t P j x J d G V t T G 9 j Y X R p b 2 4 + P E l 0 Z W 1 U e X B l P k Z v c m 1 1 b G E 8 L 0 l 0 Z W 1 U e X B l P j x J d G V t U G F 0 a D 5 T Z W N 0 a W 9 u M S 9 0 Y m w y M S 9 k Y m 9 f U 2 N o Z W 1 h P C 9 J d G V t U G F 0 a D 4 8 L 0 l 0 Z W 1 M b 2 N h d G l v b j 4 8 U 3 R h Y m x l R W 5 0 c m l l c y A v P j w v S X R l b T 4 8 S X R l b T 4 8 S X R l b U x v Y 2 F 0 a W 9 u P j x J d G V t V H l w Z T 5 G b 3 J t d W x h P C 9 J d G V t V H l w Z T 4 8 S X R l b V B h d G g + U 2 V j d G l v b j E v d G J s M j E v d G J s M j F f V G F i b G U 8 L 0 l 0 Z W 1 Q Y X R o P j w v S X R l b U x v Y 2 F 0 a W 9 u P j x T d G F i b G V F b n R y a W V z I C 8 + P C 9 J d G V t P j x J d G V t P j x J d G V t T G 9 j Y X R p b 2 4 + P E l 0 Z W 1 U e X B l P k Z v c m 1 1 b G E 8 L 0 l 0 Z W 1 U e X B l P j x J d G V t U G F 0 a D 5 T Z W N 0 a W 9 u M S 9 0 Y m w y M S 9 T b 3 J 0 Z W Q l M j B S b 3 d z P C 9 J d G V t U G F 0 a D 4 8 L 0 l 0 Z W 1 M b 2 N h d G l v b j 4 8 U 3 R h Y m x l R W 5 0 c m l l c y A v P j w v S X R l b T 4 8 S X R l b T 4 8 S X R l b U x v Y 2 F 0 a W 9 u P j x J d G V t V H l w Z T 5 G b 3 J t d W x h P C 9 J d G V t V H l w Z T 4 8 S X R l b V B h d G g + U 2 V j d G l v b j E v d G J s M j E v U m V t b 3 Z l Z C U y M E N v b H V t b n M 8 L 0 l 0 Z W 1 Q Y X R o P j w v S X R l b U x v Y 2 F 0 a W 9 u P j x T d G F i b G V F b n R y a W V z I C 8 + P C 9 J d G V t P j x J d G V t P j x J d G V t T G 9 j Y X R p b 2 4 + P E l 0 Z W 1 U e X B l P k Z v c m 1 1 b G E 8 L 0 l 0 Z W 1 U e X B l P j x J d G V t U G F 0 a D 5 T Z W N 0 a W 9 u M S 9 0 Y m w y 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I 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M Y X N 0 V X B k Y X R l Z C I g V m F s d W U 9 I m Q y M D I w L T E y L T A 3 V D E 3 O j I 3 O j E 5 L j U 0 M T Y x N j F 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M 2 M m I y M 2 Q 5 N y 1 m M W N i L T Q y M j A t O T g 1 N C 0 z N z U x N j V j M T Y 4 M z c 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j I u e 1 l l Y X I s M H 0 m c X V v d D s s J n F 1 b 3 Q 7 T 2 R i Y y 5 E Y X R h U 2 9 1 c m N l X F w v M S 9 k c 2 4 9 U E l D Q U 5 l d C 9 Q S U N B T m V 0 L 0 F u b n V h b F J l c G 9 y d C 9 0 Y m w y M i 5 7 T 3 J n Y W 5 p c 2 F 0 a W 9 u L D F 9 J n F 1 b 3 Q 7 L C Z x d W 9 0 O 0 9 k Y m M u R G F 0 Y V N v d X J j Z V x c L z E v Z H N u P V B J Q 0 F O Z X Q v U E l D Q U 5 l d C 9 B b m 5 1 Y W x S Z X B v c n Q v d G J s M j I u e 0 J s b 2 9 k I C 8 g b H l t c G h h d G l j L D J 9 J n F 1 b 3 Q 7 L C Z x d W 9 0 O 0 9 k Y m M u R G F 0 Y V N v d X J j Z V x c L z E v Z H N u P V B J Q 0 F O Z X Q v U E l D Q U 5 l d C 9 B b m 5 1 Y W x S Z X B v c n Q v d G J s M j I u e 0 J s b 2 9 k I C 8 g b H l t c G h h d G l j I C g l K S w z f S Z x d W 9 0 O y w m c X V v d D t P Z G J j L k R h d G F T b 3 V y Y 2 V c X C 8 x L 2 R z b j 1 Q S U N B T m V 0 L 1 B J Q 0 F O Z X Q v Q W 5 u d W F s U m V w b 3 J 0 L 3 R i b D I y L n t C b 2 R 5 I H d h b G w g Y W 5 k I G N h d m l 0 a W V z L D R 9 J n F 1 b 3 Q 7 L C Z x d W 9 0 O 0 9 k Y m M u R G F 0 Y V N v d X J j Z V x c L z E v Z H N u P V B J Q 0 F O Z X Q v U E l D Q U 5 l d C 9 B b m 5 1 Y W x S Z X B v c n Q v d G J s M j I u e 0 J v Z H k g d 2 F s b C B h b m Q g Y 2 F 2 a X R p Z X M g K C U p L D V 9 J n F 1 b 3 Q 7 L C Z x d W 9 0 O 0 9 k Y m M u R G F 0 Y V N v d X J j Z V x c L z E v Z H N u P V B J Q 0 F O Z X Q v U E l D Q U 5 l d C 9 B b m 5 1 Y W x S Z X B v c n Q v d G J s M j I u e 0 N h c m R p b 3 Z h c 2 N 1 b G F y L D Z 9 J n F 1 b 3 Q 7 L C Z x d W 9 0 O 0 9 k Y m M u R G F 0 Y V N v d X J j Z V x c L z E v Z H N u P V B J Q 0 F O Z X Q v U E l D Q U 5 l d C 9 B b m 5 1 Y W x S Z X B v c n Q v d G J s M j I u e 0 N h c m R p b 3 Z h c 2 N 1 b G F y I C g l K S w 3 f S Z x d W 9 0 O y w m c X V v d D t P Z G J j L k R h d G F T b 3 V y Y 2 V c X C 8 x L 2 R z b j 1 Q S U N B T m V 0 L 1 B J Q 0 F O Z X Q v Q W 5 u d W F s U m V w b 3 J 0 L 3 R i b D I y L n t F b m R v Y 3 J p b m U g L y B t Z X R h Y m 9 s a W M s O H 0 m c X V v d D s s J n F 1 b 3 Q 7 T 2 R i Y y 5 E Y X R h U 2 9 1 c m N l X F w v M S 9 k c 2 4 9 U E l D Q U 5 l d C 9 Q S U N B T m V 0 L 0 F u b n V h b F J l c G 9 y d C 9 0 Y m w y M i 5 7 R W 5 k b 2 N y a W 5 l I C 8 g b W V 0 Y W J v b G l j I C g l K S w 5 f S Z x d W 9 0 O y w m c X V v d D t P Z G J j L k R h d G F T b 3 V y Y 2 V c X C 8 x L 2 R z b j 1 Q S U N B T m V 0 L 1 B J Q 0 F O Z X Q v Q W 5 u d W F s U m V w b 3 J 0 L 3 R i b D I y L n t H Y X N 0 c m 9 p b n R l c 3 R p b m F s L D E w f S Z x d W 9 0 O y w m c X V v d D t P Z G J j L k R h d G F T b 3 V y Y 2 V c X C 8 x L 2 R z b j 1 Q S U N B T m V 0 L 1 B J Q 0 F O Z X Q v Q W 5 u d W F s U m V w b 3 J 0 L 3 R i b D I y L n t H Y X N 0 c m 9 p b n R l c 3 R p b m F s I C g l K S w x M X 0 m c X V v d D s s J n F 1 b 3 Q 7 T 2 R i Y y 5 E Y X R h U 2 9 1 c m N l X F w v M S 9 k c 2 4 9 U E l D Q U 5 l d C 9 Q S U N B T m V 0 L 0 F u b n V h b F J l c G 9 y d C 9 0 Y m w y M i 5 7 S W 5 m Z W N 0 a W 9 u L D E y f S Z x d W 9 0 O y w m c X V v d D t P Z G J j L k R h d G F T b 3 V y Y 2 V c X C 8 x L 2 R z b j 1 Q S U N B T m V 0 L 1 B J Q 0 F O Z X Q v Q W 5 u d W F s U m V w b 3 J 0 L 3 R i b D I y L n t J b m Z l Y 3 R p b 2 4 g K C U p L D E z f S Z x d W 9 0 O y w m c X V v d D t P Z G J j L k R h d G F T b 3 V y Y 2 V c X C 8 x L 2 R z b j 1 Q S U N B T m V 0 L 1 B J Q 0 F O Z X Q v Q W 5 u d W F s U m V w b 3 J 0 L 3 R i b D I y L n t N d W x 0 a X N 5 c 3 R l b S w x N H 0 m c X V v d D s s J n F 1 b 3 Q 7 T 2 R i Y y 5 E Y X R h U 2 9 1 c m N l X F w v M S 9 k c 2 4 9 U E l D Q U 5 l d C 9 Q S U N B T m V 0 L 0 F u b n V h b F J l c G 9 y d C 9 0 Y m w y M i 5 7 T X V s d G l z e X N 0 Z W 0 g K C U p L D E 1 f S Z x d W 9 0 O y w m c X V v d D t P Z G J j L k R h d G F T b 3 V y Y 2 V c X C 8 x L 2 R z b j 1 Q S U N B T m V 0 L 1 B J Q 0 F O Z X Q v Q W 5 u d W F s U m V w b 3 J 0 L 3 R i b D I y L n t N d X N j d W x v c 2 t l b G V 0 Y W w s M T Z 9 J n F 1 b 3 Q 7 L C Z x d W 9 0 O 0 9 k Y m M u R G F 0 Y V N v d X J j Z V x c L z E v Z H N u P V B J Q 0 F O Z X Q v U E l D Q U 5 l d C 9 B b m 5 1 Y W x S Z X B v c n Q v d G J s M j I u e 0 1 1 c 2 N 1 b G 9 z a 2 V s Z X R h b C A o J S k s M T d 9 J n F 1 b 3 Q 7 L C Z x d W 9 0 O 0 9 k Y m M u R G F 0 Y V N v d X J j Z V x c L z E v Z H N u P V B J Q 0 F O Z X Q v U E l D Q U 5 l d C 9 B b m 5 1 Y W x S Z X B v c n Q v d G J s M j I u e 0 5 l d X J v b G 9 n a W N h b C w x O H 0 m c X V v d D s s J n F 1 b 3 Q 7 T 2 R i Y y 5 E Y X R h U 2 9 1 c m N l X F w v M S 9 k c 2 4 9 U E l D Q U 5 l d C 9 Q S U N B T m V 0 L 0 F u b n V h b F J l c G 9 y d C 9 0 Y m w y M i 5 7 T m V 1 c m 9 s b 2 d p Y 2 F s I C g l K S w x O X 0 m c X V v d D s s J n F 1 b 3 Q 7 T 2 R i Y y 5 E Y X R h U 2 9 1 c m N l X F w v M S 9 k c 2 4 9 U E l D Q U 5 l d C 9 Q S U N B T m V 0 L 0 F u b n V h b F J l c G 9 y d C 9 0 Y m w y M i 5 7 T 2 5 j b 2 x v Z 3 k s M j B 9 J n F 1 b 3 Q 7 L C Z x d W 9 0 O 0 9 k Y m M u R G F 0 Y V N v d X J j Z V x c L z E v Z H N u P V B J Q 0 F O Z X Q v U E l D Q U 5 l d C 9 B b m 5 1 Y W x S Z X B v c n Q v d G J s M j I u e 0 9 u Y 2 9 s b 2 d 5 I C g l K S w y M X 0 m c X V v d D s s J n F 1 b 3 Q 7 T 2 R i Y y 5 E Y X R h U 2 9 1 c m N l X F w v M S 9 k c 2 4 9 U E l D Q U 5 l d C 9 Q S U N B T m V 0 L 0 F u b n V h b F J l c G 9 y d C 9 0 Y m w y M i 5 7 U m V z c G l y Y X R v c n k s M j J 9 J n F 1 b 3 Q 7 L C Z x d W 9 0 O 0 9 k Y m M u R G F 0 Y V N v d X J j Z V x c L z E v Z H N u P V B J Q 0 F O Z X Q v U E l D Q U 5 l d C 9 B b m 5 1 Y W x S Z X B v c n Q v d G J s M j I u e 1 J l c 3 B p c m F 0 b 3 J 5 I C g l K S w y M 3 0 m c X V v d D s s J n F 1 b 3 Q 7 T 2 R i Y y 5 E Y X R h U 2 9 1 c m N l X F w v M S 9 k c 2 4 9 U E l D Q U 5 l d C 9 Q S U N B T m V 0 L 0 F u b n V h b F J l c G 9 y d C 9 0 Y m w y M i 5 7 V H J h d W 1 h L D I 0 f S Z x d W 9 0 O y w m c X V v d D t P Z G J j L k R h d G F T b 3 V y Y 2 V c X C 8 x L 2 R z b j 1 Q S U N B T m V 0 L 1 B J Q 0 F O Z X Q v Q W 5 u d W F s U m V w b 3 J 0 L 3 R i b D I y L n t U c m F 1 b W E g K C U p L D I 1 f S Z x d W 9 0 O y w m c X V v d D t P Z G J j L k R h d G F T b 3 V y Y 2 V c X C 8 x L 2 R z b j 1 Q S U N B T m V 0 L 1 B J Q 0 F O Z X Q v Q W 5 u d W F s U m V w b 3 J 0 L 3 R i b D I y L n t P d G h l c i w y N n 0 m c X V v d D s s J n F 1 b 3 Q 7 T 2 R i Y y 5 E Y X R h U 2 9 1 c m N l X F w v M S 9 k c 2 4 9 U E l D Q U 5 l d C 9 Q S U N B T m V 0 L 0 F u b n V h b F J l c G 9 y d C 9 0 Y m w y M i 5 7 T 3 R o Z X I g K C U p L D I 3 f S Z x d W 9 0 O y w m c X V v d D t P Z G J j L k R h d G F T b 3 V y Y 2 V c X C 8 x L 2 R z b j 1 Q S U N B T m V 0 L 1 B J Q 0 F O Z X Q v Q W 5 u d W F s U m V w b 3 J 0 L 3 R i b D I y L n t V b m t u b 3 d u L D I 4 f S Z x d W 9 0 O y w m c X V v d D t P Z G J j L k R h d G F T b 3 V y Y 2 V c X C 8 x L 2 R z b j 1 Q S U N B T m V 0 L 1 B J Q 0 F O Z X Q v Q W 5 u d W F s U m V w b 3 J 0 L 3 R i b D I y L n t V b m t u b 3 d u I C g l K S w y O X 0 m c X V v d D s s J n F 1 b 3 Q 7 T 2 R i Y y 5 E Y X R h U 2 9 1 c m N l X F w v M S 9 k c 2 4 9 U E l D Q U 5 l d C 9 Q S U N B T m V 0 L 0 F u b n V h b F J l c G 9 y d C 9 0 Y m w y M i 5 7 V G 9 0 Y W w s M z B 9 J n F 1 b 3 Q 7 L C Z x d W 9 0 O 0 9 k Y m M u R G F 0 Y V N v d X J j Z V x c L z E v Z H N u P V B J Q 0 F O Z X Q v U E l D Q U 5 l d C 9 B b m 5 1 Y W x S Z X B v c n Q v d G J s M j I u e 1 R v d G F s I C g l K S w z M X 0 m c X V v d D t d L C Z x d W 9 0 O 0 N v b H V t b k N v d W 5 0 J n F 1 b 3 Q 7 O j M y L C Z x d W 9 0 O 0 t l e U N v b H V t b k 5 h b W V z J n F 1 b 3 Q 7 O l t d L C Z x d W 9 0 O 0 N v b H V t b k l k Z W 5 0 a X R p Z X M m c X V v d D s 6 W y Z x d W 9 0 O 0 9 k Y m M u R G F 0 Y V N v d X J j Z V x c L z E v Z H N u P V B J Q 0 F O Z X Q v U E l D Q U 5 l d C 9 B b m 5 1 Y W x S Z X B v c n Q v d G J s M j I u e 1 l l Y X I s M H 0 m c X V v d D s s J n F 1 b 3 Q 7 T 2 R i Y y 5 E Y X R h U 2 9 1 c m N l X F w v M S 9 k c 2 4 9 U E l D Q U 5 l d C 9 Q S U N B T m V 0 L 0 F u b n V h b F J l c G 9 y d C 9 0 Y m w y M i 5 7 T 3 J n Y W 5 p c 2 F 0 a W 9 u L D F 9 J n F 1 b 3 Q 7 L C Z x d W 9 0 O 0 9 k Y m M u R G F 0 Y V N v d X J j Z V x c L z E v Z H N u P V B J Q 0 F O Z X Q v U E l D Q U 5 l d C 9 B b m 5 1 Y W x S Z X B v c n Q v d G J s M j I u e 0 J s b 2 9 k I C 8 g b H l t c G h h d G l j L D J 9 J n F 1 b 3 Q 7 L C Z x d W 9 0 O 0 9 k Y m M u R G F 0 Y V N v d X J j Z V x c L z E v Z H N u P V B J Q 0 F O Z X Q v U E l D Q U 5 l d C 9 B b m 5 1 Y W x S Z X B v c n Q v d G J s M j I u e 0 J s b 2 9 k I C 8 g b H l t c G h h d G l j I C g l K S w z f S Z x d W 9 0 O y w m c X V v d D t P Z G J j L k R h d G F T b 3 V y Y 2 V c X C 8 x L 2 R z b j 1 Q S U N B T m V 0 L 1 B J Q 0 F O Z X Q v Q W 5 u d W F s U m V w b 3 J 0 L 3 R i b D I y L n t C b 2 R 5 I H d h b G w g Y W 5 k I G N h d m l 0 a W V z L D R 9 J n F 1 b 3 Q 7 L C Z x d W 9 0 O 0 9 k Y m M u R G F 0 Y V N v d X J j Z V x c L z E v Z H N u P V B J Q 0 F O Z X Q v U E l D Q U 5 l d C 9 B b m 5 1 Y W x S Z X B v c n Q v d G J s M j I u e 0 J v Z H k g d 2 F s b C B h b m Q g Y 2 F 2 a X R p Z X M g K C U p L D V 9 J n F 1 b 3 Q 7 L C Z x d W 9 0 O 0 9 k Y m M u R G F 0 Y V N v d X J j Z V x c L z E v Z H N u P V B J Q 0 F O Z X Q v U E l D Q U 5 l d C 9 B b m 5 1 Y W x S Z X B v c n Q v d G J s M j I u e 0 N h c m R p b 3 Z h c 2 N 1 b G F y L D Z 9 J n F 1 b 3 Q 7 L C Z x d W 9 0 O 0 9 k Y m M u R G F 0 Y V N v d X J j Z V x c L z E v Z H N u P V B J Q 0 F O Z X Q v U E l D Q U 5 l d C 9 B b m 5 1 Y W x S Z X B v c n Q v d G J s M j I u e 0 N h c m R p b 3 Z h c 2 N 1 b G F y I C g l K S w 3 f S Z x d W 9 0 O y w m c X V v d D t P Z G J j L k R h d G F T b 3 V y Y 2 V c X C 8 x L 2 R z b j 1 Q S U N B T m V 0 L 1 B J Q 0 F O Z X Q v Q W 5 u d W F s U m V w b 3 J 0 L 3 R i b D I y L n t F b m R v Y 3 J p b m U g L y B t Z X R h Y m 9 s a W M s O H 0 m c X V v d D s s J n F 1 b 3 Q 7 T 2 R i Y y 5 E Y X R h U 2 9 1 c m N l X F w v M S 9 k c 2 4 9 U E l D Q U 5 l d C 9 Q S U N B T m V 0 L 0 F u b n V h b F J l c G 9 y d C 9 0 Y m w y M i 5 7 R W 5 k b 2 N y a W 5 l I C 8 g b W V 0 Y W J v b G l j I C g l K S w 5 f S Z x d W 9 0 O y w m c X V v d D t P Z G J j L k R h d G F T b 3 V y Y 2 V c X C 8 x L 2 R z b j 1 Q S U N B T m V 0 L 1 B J Q 0 F O Z X Q v Q W 5 u d W F s U m V w b 3 J 0 L 3 R i b D I y L n t H Y X N 0 c m 9 p b n R l c 3 R p b m F s L D E w f S Z x d W 9 0 O y w m c X V v d D t P Z G J j L k R h d G F T b 3 V y Y 2 V c X C 8 x L 2 R z b j 1 Q S U N B T m V 0 L 1 B J Q 0 F O Z X Q v Q W 5 u d W F s U m V w b 3 J 0 L 3 R i b D I y L n t H Y X N 0 c m 9 p b n R l c 3 R p b m F s I C g l K S w x M X 0 m c X V v d D s s J n F 1 b 3 Q 7 T 2 R i Y y 5 E Y X R h U 2 9 1 c m N l X F w v M S 9 k c 2 4 9 U E l D Q U 5 l d C 9 Q S U N B T m V 0 L 0 F u b n V h b F J l c G 9 y d C 9 0 Y m w y M i 5 7 S W 5 m Z W N 0 a W 9 u L D E y f S Z x d W 9 0 O y w m c X V v d D t P Z G J j L k R h d G F T b 3 V y Y 2 V c X C 8 x L 2 R z b j 1 Q S U N B T m V 0 L 1 B J Q 0 F O Z X Q v Q W 5 u d W F s U m V w b 3 J 0 L 3 R i b D I y L n t J b m Z l Y 3 R p b 2 4 g K C U p L D E z f S Z x d W 9 0 O y w m c X V v d D t P Z G J j L k R h d G F T b 3 V y Y 2 V c X C 8 x L 2 R z b j 1 Q S U N B T m V 0 L 1 B J Q 0 F O Z X Q v Q W 5 u d W F s U m V w b 3 J 0 L 3 R i b D I y L n t N d W x 0 a X N 5 c 3 R l b S w x N H 0 m c X V v d D s s J n F 1 b 3 Q 7 T 2 R i Y y 5 E Y X R h U 2 9 1 c m N l X F w v M S 9 k c 2 4 9 U E l D Q U 5 l d C 9 Q S U N B T m V 0 L 0 F u b n V h b F J l c G 9 y d C 9 0 Y m w y M i 5 7 T X V s d G l z e X N 0 Z W 0 g K C U p L D E 1 f S Z x d W 9 0 O y w m c X V v d D t P Z G J j L k R h d G F T b 3 V y Y 2 V c X C 8 x L 2 R z b j 1 Q S U N B T m V 0 L 1 B J Q 0 F O Z X Q v Q W 5 u d W F s U m V w b 3 J 0 L 3 R i b D I y L n t N d X N j d W x v c 2 t l b G V 0 Y W w s M T Z 9 J n F 1 b 3 Q 7 L C Z x d W 9 0 O 0 9 k Y m M u R G F 0 Y V N v d X J j Z V x c L z E v Z H N u P V B J Q 0 F O Z X Q v U E l D Q U 5 l d C 9 B b m 5 1 Y W x S Z X B v c n Q v d G J s M j I u e 0 1 1 c 2 N 1 b G 9 z a 2 V s Z X R h b C A o J S k s M T d 9 J n F 1 b 3 Q 7 L C Z x d W 9 0 O 0 9 k Y m M u R G F 0 Y V N v d X J j Z V x c L z E v Z H N u P V B J Q 0 F O Z X Q v U E l D Q U 5 l d C 9 B b m 5 1 Y W x S Z X B v c n Q v d G J s M j I u e 0 5 l d X J v b G 9 n a W N h b C w x O H 0 m c X V v d D s s J n F 1 b 3 Q 7 T 2 R i Y y 5 E Y X R h U 2 9 1 c m N l X F w v M S 9 k c 2 4 9 U E l D Q U 5 l d C 9 Q S U N B T m V 0 L 0 F u b n V h b F J l c G 9 y d C 9 0 Y m w y M i 5 7 T m V 1 c m 9 s b 2 d p Y 2 F s I C g l K S w x O X 0 m c X V v d D s s J n F 1 b 3 Q 7 T 2 R i Y y 5 E Y X R h U 2 9 1 c m N l X F w v M S 9 k c 2 4 9 U E l D Q U 5 l d C 9 Q S U N B T m V 0 L 0 F u b n V h b F J l c G 9 y d C 9 0 Y m w y M i 5 7 T 2 5 j b 2 x v Z 3 k s M j B 9 J n F 1 b 3 Q 7 L C Z x d W 9 0 O 0 9 k Y m M u R G F 0 Y V N v d X J j Z V x c L z E v Z H N u P V B J Q 0 F O Z X Q v U E l D Q U 5 l d C 9 B b m 5 1 Y W x S Z X B v c n Q v d G J s M j I u e 0 9 u Y 2 9 s b 2 d 5 I C g l K S w y M X 0 m c X V v d D s s J n F 1 b 3 Q 7 T 2 R i Y y 5 E Y X R h U 2 9 1 c m N l X F w v M S 9 k c 2 4 9 U E l D Q U 5 l d C 9 Q S U N B T m V 0 L 0 F u b n V h b F J l c G 9 y d C 9 0 Y m w y M i 5 7 U m V z c G l y Y X R v c n k s M j J 9 J n F 1 b 3 Q 7 L C Z x d W 9 0 O 0 9 k Y m M u R G F 0 Y V N v d X J j Z V x c L z E v Z H N u P V B J Q 0 F O Z X Q v U E l D Q U 5 l d C 9 B b m 5 1 Y W x S Z X B v c n Q v d G J s M j I u e 1 J l c 3 B p c m F 0 b 3 J 5 I C g l K S w y M 3 0 m c X V v d D s s J n F 1 b 3 Q 7 T 2 R i Y y 5 E Y X R h U 2 9 1 c m N l X F w v M S 9 k c 2 4 9 U E l D Q U 5 l d C 9 Q S U N B T m V 0 L 0 F u b n V h b F J l c G 9 y d C 9 0 Y m w y M i 5 7 V H J h d W 1 h L D I 0 f S Z x d W 9 0 O y w m c X V v d D t P Z G J j L k R h d G F T b 3 V y Y 2 V c X C 8 x L 2 R z b j 1 Q S U N B T m V 0 L 1 B J Q 0 F O Z X Q v Q W 5 u d W F s U m V w b 3 J 0 L 3 R i b D I y L n t U c m F 1 b W E g K C U p L D I 1 f S Z x d W 9 0 O y w m c X V v d D t P Z G J j L k R h d G F T b 3 V y Y 2 V c X C 8 x L 2 R z b j 1 Q S U N B T m V 0 L 1 B J Q 0 F O Z X Q v Q W 5 u d W F s U m V w b 3 J 0 L 3 R i b D I y L n t P d G h l c i w y N n 0 m c X V v d D s s J n F 1 b 3 Q 7 T 2 R i Y y 5 E Y X R h U 2 9 1 c m N l X F w v M S 9 k c 2 4 9 U E l D Q U 5 l d C 9 Q S U N B T m V 0 L 0 F u b n V h b F J l c G 9 y d C 9 0 Y m w y M i 5 7 T 3 R o Z X I g K C U p L D I 3 f S Z x d W 9 0 O y w m c X V v d D t P Z G J j L k R h d G F T b 3 V y Y 2 V c X C 8 x L 2 R z b j 1 Q S U N B T m V 0 L 1 B J Q 0 F O Z X Q v Q W 5 u d W F s U m V w b 3 J 0 L 3 R i b D I y L n t V b m t u b 3 d u L D I 4 f S Z x d W 9 0 O y w m c X V v d D t P Z G J j L k R h d G F T b 3 V y Y 2 V c X C 8 x L 2 R z b j 1 Q S U N B T m V 0 L 1 B J Q 0 F O Z X Q v Q W 5 u d W F s U m V w b 3 J 0 L 3 R i b D I y L n t V b m t u b 3 d u I C g l K S w y O X 0 m c X V v d D s s J n F 1 b 3 Q 7 T 2 R i Y y 5 E Y X R h U 2 9 1 c m N l X F w v M S 9 k c 2 4 9 U E l D Q U 5 l d C 9 Q S U N B T m V 0 L 0 F u b n V h b F J l c G 9 y d C 9 0 Y m w y M i 5 7 V G 9 0 Y W w s M z B 9 J n F 1 b 3 Q 7 L C Z x d W 9 0 O 0 9 k Y m M u R G F 0 Y V N v d X J j Z V x c L z E v Z H N u P V B J Q 0 F O Z X Q v U E l D Q U 5 l d C 9 B b m 5 1 Y W x S Z X B v c n Q v d G J s M j I u e 1 R v d G F s I C g l K S w z M X 0 m c X V v d D t d L C Z x d W 9 0 O 1 J l b G F 0 a W 9 u c 2 h p c E l u Z m 8 m c X V v d D s 6 W 1 1 9 I i A v P j x F b n R y e S B U e X B l P S J B Z G R l Z F R v R G F 0 Y U 1 v Z G V s I i B W Y W x 1 Z T 0 i b D A i I C 8 + P C 9 T d G F i b G V F b n R y a W V z P j w v S X R l b T 4 8 S X R l b T 4 8 S X R l b U x v Y 2 F 0 a W 9 u P j x J d G V t V H l w Z T 5 G b 3 J t d W x h P C 9 J d G V t V H l w Z T 4 8 S X R l b V B h d G g + U 2 V j d G l v b j E v d G J s M j I v U 2 9 1 c m N l P C 9 J d G V t U G F 0 a D 4 8 L 0 l 0 Z W 1 M b 2 N h d G l v b j 4 8 U 3 R h Y m x l R W 5 0 c m l l c y A v P j w v S X R l b T 4 8 S X R l b T 4 8 S X R l b U x v Y 2 F 0 a W 9 u P j x J d G V t V H l w Z T 5 G b 3 J t d W x h P C 9 J d G V t V H l w Z T 4 8 S X R l b V B h d G g + U 2 V j d G l v b j E v d G J s M j I v U E l D Q U 5 l d E F u b 2 5 f R G F 0 Y W J h c 2 U 8 L 0 l 0 Z W 1 Q Y X R o P j w v S X R l b U x v Y 2 F 0 a W 9 u P j x T d G F i b G V F b n R y a W V z I C 8 + P C 9 J d G V t P j x J d G V t P j x J d G V t T G 9 j Y X R p b 2 4 + P E l 0 Z W 1 U e X B l P k Z v c m 1 1 b G E 8 L 0 l 0 Z W 1 U e X B l P j x J d G V t U G F 0 a D 5 T Z W N 0 a W 9 u M S 9 0 Y m w y M i 9 k Y m 9 f U 2 N o Z W 1 h P C 9 J d G V t U G F 0 a D 4 8 L 0 l 0 Z W 1 M b 2 N h d G l v b j 4 8 U 3 R h Y m x l R W 5 0 c m l l c y A v P j w v S X R l b T 4 8 S X R l b T 4 8 S X R l b U x v Y 2 F 0 a W 9 u P j x J d G V t V H l w Z T 5 G b 3 J t d W x h P C 9 J d G V t V H l w Z T 4 8 S X R l b V B h d G g + U 2 V j d G l v b j E v d G J s M j I v d G J s M j J f V G F i b G U 8 L 0 l 0 Z W 1 Q Y X R o P j w v S X R l b U x v Y 2 F 0 a W 9 u P j x T d G F i b G V F b n R y a W V z I C 8 + P C 9 J d G V t P j x J d G V t P j x J d G V t T G 9 j Y X R p b 2 4 + P E l 0 Z W 1 U e X B l P k Z v c m 1 1 b G E 8 L 0 l 0 Z W 1 U e X B l P j x J d G V t U G F 0 a D 5 T Z W N 0 a W 9 u M S 9 0 Y m w y M i 9 T b 3 J 0 Z W Q l M j B S b 3 d z P C 9 J d G V t U G F 0 a D 4 8 L 0 l 0 Z W 1 M b 2 N h d G l v b j 4 8 U 3 R h Y m x l R W 5 0 c m l l c y A v P j w v S X R l b T 4 8 S X R l b T 4 8 S X R l b U x v Y 2 F 0 a W 9 u P j x J d G V t V H l w Z T 5 G b 3 J t d W x h P C 9 J d G V t V H l w Z T 4 8 S X R l b V B h d G g + U 2 V j d G l v b j E v d G J s M j I v U m V t b 3 Z l Z C U y M E N v b H V t b n M 8 L 0 l 0 Z W 1 Q Y X R o P j w v S X R l b U x v Y 2 F 0 a W 9 u P j x T d G F i b G V F b n R y a W V z I C 8 + P C 9 J d G V t P j x J d G V t P j x J d G V t T G 9 j Y X R p b 2 4 + P E l 0 Z W 1 U e X B l P k Z v c m 1 1 b G E 8 L 0 l 0 Z W 1 U e X B l P j x J d G V t U G F 0 a D 5 T Z W N 0 a W 9 u M S 9 0 Y m w y 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Y 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F c n J v c k N v d W 5 0 I i B W Y W x 1 Z T 0 i b D A i I C 8 + P E V u d H J 5 I F R 5 c G U 9 I k Z p b G x M Y X N 0 V X B k Y X R l Z C I g V m F s d W U 9 I m Q y M D I w L T E w L T I 5 V D E 2 O j E w O j I 5 L j E w O T I 5 M T N a I i A v P j x F b n R y e S B U e X B l P S J G a W x s Q 2 9 s d W 1 u V H l w Z X M i I F Z h b H V l P S J z Q m d Z Q 0 J n S U d B Z 1 l D Q m d J R y I g L z 4 8 R W 5 0 c n k g V H l w Z T 0 i R m l s b E N v b H V t b k 5 h b W V z I i B W Y W x 1 Z T 0 i c 1 s m c X V v d D t Z Z W F y J n F 1 b 3 Q 7 L C Z x d W 9 0 O 1 R y Y W 5 z c G 9 y d C B v c m d h b m l z Y X R p b 2 4 g d H l w Z S 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Y T A z M T B j Y j c t N T c x M C 0 0 N T J k L T h j O W M t Z D U y Y m Y 3 Y j V m M z M x I i A v P j x F b n R y e S B U e X B l P S J G a W x s R X J y b 3 J D b 2 R l I i B W Y W x 1 Z T 0 i c 1 V u a 2 5 v d 2 4 i I C 8 + P E V u d H J 5 I F R 5 c G U 9 I k Z p b G x T d G F 0 d X M i I F Z h b H V l P S J z Q 2 9 t c G x l d G U i I C 8 + P E V u d H J 5 I F R 5 c G U 9 I k Z p b G x D b 3 V u d C I g V m F s d W U 9 I m w y M i 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y N i 5 7 W W V h c i w w f S Z x d W 9 0 O y w m c X V v d D t P Z G J j L k R h d G F T b 3 V y Y 2 V c X C 8 x L 2 R z b j 1 Q S U N B T m V 0 L 1 B J Q 0 F O Z X Q v Q W 5 u d W F s U m V w b 3 J 0 L 3 R i b D I 2 L n t U c m F u c 3 B v c n Q g b 3 J n Y W 5 p c 2 F 0 a W 9 u I H R 5 c G U s M X 0 m c X V v d D s s J n F 1 b 3 Q 7 T 2 R i Y y 5 E Y X R h U 2 9 1 c m N l X F w v M S 9 k c 2 4 9 U E l D Q U 5 l d C 9 Q S U N B T m V 0 L 0 F u b n V h b F J l c G 9 y d C 9 0 Y m w y N i 5 7 X H U w M D N j M S w y f S Z x d W 9 0 O y w m c X V v d D t P Z G J j L k R h d G F T b 3 V y Y 2 V c X C 8 x L 2 R z b j 1 Q S U N B T m V 0 L 1 B J Q 0 F O Z X Q v Q W 5 u d W F s U m V w b 3 J 0 L 3 R i b D I 2 L n t c d T A w M 2 M x I C g l K S w z f S Z x d W 9 0 O y w m c X V v d D t P Z G J j L k R h d G F T b 3 V y Y 2 V c X C 8 x L 2 R z b j 1 Q S U N B T m V 0 L 1 B J Q 0 F O Z X Q v Q W 5 u d W F s U m V w b 3 J 0 L 3 R i b D I 2 L n s x L T Q s N H 0 m c X V v d D s s J n F 1 b 3 Q 7 T 2 R i Y y 5 E Y X R h U 2 9 1 c m N l X F w v M S 9 k c 2 4 9 U E l D Q U 5 l d C 9 Q S U N B T m V 0 L 0 F u b n V h b F J l c G 9 y d C 9 0 Y m w y N i 5 7 M S 0 0 I C g l K S w 1 f S Z x d W 9 0 O y w m c X V v d D t P Z G J j L k R h d G F T b 3 V y Y 2 V c X C 8 x L 2 R z b j 1 Q S U N B T m V 0 L 1 B J Q 0 F O Z X Q v Q W 5 u d W F s U m V w b 3 J 0 L 3 R i b D I 2 L n s 1 L T E w L D Z 9 J n F 1 b 3 Q 7 L C Z x d W 9 0 O 0 9 k Y m M u R G F 0 Y V N v d X J j Z V x c L z E v Z H N u P V B J Q 0 F O Z X Q v U E l D Q U 5 l d C 9 B b m 5 1 Y W x S Z X B v c n Q v d G J s M j Y u e z U t M T A g K C U p L D d 9 J n F 1 b 3 Q 7 L C Z x d W 9 0 O 0 9 k Y m M u R G F 0 Y V N v d X J j Z V x c L z E v Z H N u P V B J Q 0 F O Z X Q v U E l D Q U 5 l d C 9 B b m 5 1 Y W x S Z X B v c n Q v d G J s M j Y u e z E x L T E 1 L D h 9 J n F 1 b 3 Q 7 L C Z x d W 9 0 O 0 9 k Y m M u R G F 0 Y V N v d X J j Z V x c L z E v Z H N u P V B J Q 0 F O Z X Q v U E l D Q U 5 l d C 9 B b m 5 1 Y W x S Z X B v c n Q v d G J s M j Y u e z E x L T E 1 I C g l K S w 5 f S Z x d W 9 0 O y w m c X V v d D t P Z G J j L k R h d G F T b 3 V y Y 2 V c X C 8 x L 2 R z b j 1 Q S U N B T m V 0 L 1 B J Q 0 F O Z X Q v Q W 5 u d W F s U m V w b 3 J 0 L 3 R i b D I 2 L n t U b 3 R h b C w x M H 0 m c X V v d D s s J n F 1 b 3 Q 7 T 2 R i Y y 5 E Y X R h U 2 9 1 c m N l X F w v M S 9 k c 2 4 9 U E l D Q U 5 l d C 9 Q S U N B T m V 0 L 0 F u b n V h b F J l c G 9 y d C 9 0 Y m w y N i 5 7 V G 9 0 Y W w g K C U p L D E x f S Z x d W 9 0 O 1 0 s J n F 1 b 3 Q 7 Q 2 9 s d W 1 u Q 2 9 1 b n Q m c X V v d D s 6 M T I s J n F 1 b 3 Q 7 S 2 V 5 Q 2 9 s d W 1 u T m F t Z X M m c X V v d D s 6 W 1 0 s J n F 1 b 3 Q 7 Q 2 9 s d W 1 u S W R l b n R p d G l l c y Z x d W 9 0 O z p b J n F 1 b 3 Q 7 T 2 R i Y y 5 E Y X R h U 2 9 1 c m N l X F w v M S 9 k c 2 4 9 U E l D Q U 5 l d C 9 Q S U N B T m V 0 L 0 F u b n V h b F J l c G 9 y d C 9 0 Y m w y N i 5 7 W W V h c i w w f S Z x d W 9 0 O y w m c X V v d D t P Z G J j L k R h d G F T b 3 V y Y 2 V c X C 8 x L 2 R z b j 1 Q S U N B T m V 0 L 1 B J Q 0 F O Z X Q v Q W 5 u d W F s U m V w b 3 J 0 L 3 R i b D I 2 L n t U c m F u c 3 B v c n Q g b 3 J n Y W 5 p c 2 F 0 a W 9 u I H R 5 c G U s M X 0 m c X V v d D s s J n F 1 b 3 Q 7 T 2 R i Y y 5 E Y X R h U 2 9 1 c m N l X F w v M S 9 k c 2 4 9 U E l D Q U 5 l d C 9 Q S U N B T m V 0 L 0 F u b n V h b F J l c G 9 y d C 9 0 Y m w y N i 5 7 X H U w M D N j M S w y f S Z x d W 9 0 O y w m c X V v d D t P Z G J j L k R h d G F T b 3 V y Y 2 V c X C 8 x L 2 R z b j 1 Q S U N B T m V 0 L 1 B J Q 0 F O Z X Q v Q W 5 u d W F s U m V w b 3 J 0 L 3 R i b D I 2 L n t c d T A w M 2 M x I C g l K S w z f S Z x d W 9 0 O y w m c X V v d D t P Z G J j L k R h d G F T b 3 V y Y 2 V c X C 8 x L 2 R z b j 1 Q S U N B T m V 0 L 1 B J Q 0 F O Z X Q v Q W 5 u d W F s U m V w b 3 J 0 L 3 R i b D I 2 L n s x L T Q s N H 0 m c X V v d D s s J n F 1 b 3 Q 7 T 2 R i Y y 5 E Y X R h U 2 9 1 c m N l X F w v M S 9 k c 2 4 9 U E l D Q U 5 l d C 9 Q S U N B T m V 0 L 0 F u b n V h b F J l c G 9 y d C 9 0 Y m w y N i 5 7 M S 0 0 I C g l K S w 1 f S Z x d W 9 0 O y w m c X V v d D t P Z G J j L k R h d G F T b 3 V y Y 2 V c X C 8 x L 2 R z b j 1 Q S U N B T m V 0 L 1 B J Q 0 F O Z X Q v Q W 5 u d W F s U m V w b 3 J 0 L 3 R i b D I 2 L n s 1 L T E w L D Z 9 J n F 1 b 3 Q 7 L C Z x d W 9 0 O 0 9 k Y m M u R G F 0 Y V N v d X J j Z V x c L z E v Z H N u P V B J Q 0 F O Z X Q v U E l D Q U 5 l d C 9 B b m 5 1 Y W x S Z X B v c n Q v d G J s M j Y u e z U t M T A g K C U p L D d 9 J n F 1 b 3 Q 7 L C Z x d W 9 0 O 0 9 k Y m M u R G F 0 Y V N v d X J j Z V x c L z E v Z H N u P V B J Q 0 F O Z X Q v U E l D Q U 5 l d C 9 B b m 5 1 Y W x S Z X B v c n Q v d G J s M j Y u e z E x L T E 1 L D h 9 J n F 1 b 3 Q 7 L C Z x d W 9 0 O 0 9 k Y m M u R G F 0 Y V N v d X J j Z V x c L z E v Z H N u P V B J Q 0 F O Z X Q v U E l D Q U 5 l d C 9 B b m 5 1 Y W x S Z X B v c n Q v d G J s M j Y u e z E x L T E 1 I C g l K S w 5 f S Z x d W 9 0 O y w m c X V v d D t P Z G J j L k R h d G F T b 3 V y Y 2 V c X C 8 x L 2 R z b j 1 Q S U N B T m V 0 L 1 B J Q 0 F O Z X Q v Q W 5 u d W F s U m V w b 3 J 0 L 3 R i b D I 2 L n t U b 3 R h b C w x M H 0 m c X V v d D s s J n F 1 b 3 Q 7 T 2 R i Y y 5 E Y X R h U 2 9 1 c m N l X F w v M S 9 k c 2 4 9 U E l D Q U 5 l d C 9 Q S U N B T m V 0 L 0 F u b n V h b F J l c G 9 y d C 9 0 Y m w y N i 5 7 V G 9 0 Y W w g K C U p L D E x f S Z x d W 9 0 O 1 0 s J n F 1 b 3 Q 7 U m V s Y X R p b 2 5 z a G l w S W 5 m b y Z x d W 9 0 O z p b X X 0 i I C 8 + P C 9 T d G F i b G V F b n R y a W V z P j w v S X R l b T 4 8 S X R l b T 4 8 S X R l b U x v Y 2 F 0 a W 9 u P j x J d G V t V H l w Z T 5 G b 3 J t d W x h P C 9 J d G V t V H l w Z T 4 8 S X R l b V B h d G g + U 2 V j d G l v b j E v d G J s M j Y v U 2 9 1 c m N l P C 9 J d G V t U G F 0 a D 4 8 L 0 l 0 Z W 1 M b 2 N h d G l v b j 4 8 U 3 R h Y m x l R W 5 0 c m l l c y A v P j w v S X R l b T 4 8 S X R l b T 4 8 S X R l b U x v Y 2 F 0 a W 9 u P j x J d G V t V H l w Z T 5 G b 3 J t d W x h P C 9 J d G V t V H l w Z T 4 8 S X R l b V B h d G g + U 2 V j d G l v b j E v d G J s M j Y v U E l D Q U 5 l d E F u b 2 5 f R G F 0 Y W J h c 2 U 8 L 0 l 0 Z W 1 Q Y X R o P j w v S X R l b U x v Y 2 F 0 a W 9 u P j x T d G F i b G V F b n R y a W V z I C 8 + P C 9 J d G V t P j x J d G V t P j x J d G V t T G 9 j Y X R p b 2 4 + P E l 0 Z W 1 U e X B l P k Z v c m 1 1 b G E 8 L 0 l 0 Z W 1 U e X B l P j x J d G V t U G F 0 a D 5 T Z W N 0 a W 9 u M S 9 0 Y m w y N i 9 k Y m 9 f U 2 N o Z W 1 h P C 9 J d G V t U G F 0 a D 4 8 L 0 l 0 Z W 1 M b 2 N h d G l v b j 4 8 U 3 R h Y m x l R W 5 0 c m l l c y A v P j w v S X R l b T 4 8 S X R l b T 4 8 S X R l b U x v Y 2 F 0 a W 9 u P j x J d G V t V H l w Z T 5 G b 3 J t d W x h P C 9 J d G V t V H l w Z T 4 8 S X R l b V B h d G g + U 2 V j d G l v b j E v d G J s M j Y v d G J s M j Z f V G F i b G U 8 L 0 l 0 Z W 1 Q Y X R o P j w v S X R l b U x v Y 2 F 0 a W 9 u P j x T d G F i b G V F b n R y a W V z I C 8 + P C 9 J d G V t P j x J d G V t P j x J d G V t T G 9 j Y X R p b 2 4 + P E l 0 Z W 1 U e X B l P k Z v c m 1 1 b G E 8 L 0 l 0 Z W 1 U e X B l P j x J d G V t U G F 0 a D 5 T Z W N 0 a W 9 u M S 9 0 Y m w y N i 9 T b 3 J 0 Z W Q l M j B S b 3 d z P C 9 J d G V t U G F 0 a D 4 8 L 0 l 0 Z W 1 M b 2 N h d G l v b j 4 8 U 3 R h Y m x l R W 5 0 c m l l c y A v P j w v S X R l b T 4 8 S X R l b T 4 8 S X R l b U x v Y 2 F 0 a W 9 u P j x J d G V t V H l w Z T 5 G b 3 J t d W x h P C 9 J d G V t V H l w Z T 4 8 S X R l b V B h d G g + U 2 V j d G l v b j E v d G J s M j Y v U m V t b 3 Z l Z C U y M E N v b H V t b n M 8 L 0 l 0 Z W 1 Q Y X R o P j w v S X R l b U x v Y 2 F 0 a W 9 u P j x T d G F i b G V F b n R y a W V z I C 8 + P C 9 J d G V t P j x J d G V t P j x J d G V t T G 9 j Y X R p b 2 4 + P E l 0 Z W 1 U e X B l P k Z v c m 1 1 b G E 8 L 0 l 0 Z W 1 U e X B l P j x J d G V t U G F 0 a D 5 T Z W N 0 a W 9 u M S 9 0 Y m w y N 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c 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w L T I 5 V D E 2 O j E w O j I 5 L j Q 0 N z U y N j N a I i A v P j x F b n R y e S B U e X B l P S J G a W x s R X J y b 3 J D b 3 V u d C I g V m F s d W U 9 I m w w I i A v P j x F b n R y e S B U e X B l P S J G a W x s R X J y b 3 J D b 2 R l I i B W Y W x 1 Z T 0 i c 1 V u a 2 5 v d 2 4 i I C 8 + P E V u d H J 5 I F R 5 c G U 9 I k Z p b G x D b 3 V u d C I g V m F s d W U 9 I m w x N C I g L z 4 8 R W 5 0 c n k g V H l w Z T 0 i U X V l c n l J R C I g V m F s d W U 9 I n M z N W E y M j Z l Z C 0 y Y T d i L T Q z Y z Q t Y T R i N i 1 j N W U 5 Z T J l M z J l Y T M i I C 8 + P E V u d H J 5 I F R 5 c G U 9 I k Z p b G x D b 2 x 1 b W 5 U e X B l c y I g V m F s d W U 9 I n N C Z 0 l H Q W d Z Q 0 J n S U d B Z 1 k 9 I i A v P j x F b n R y e S B U e X B l P S J B Z G R l Z F R v R G F 0 Y U 1 v Z G V s I i B W Y W x 1 Z T 0 i b D A i I C 8 + P E V u d H J 5 I F R 5 c G U 9 I k Z p b G x D b 2 x 1 b W 5 O Y W 1 l c y I g V m F s d W U 9 I n N b J n F 1 b 3 Q 7 R G l h Z 2 5 v c 3 R p Y y B n c m 9 1 c C 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I 3 L n t E a W F n b m 9 z d G l j I G d y b 3 V w L D B 9 J n F 1 b 3 Q 7 L C Z x d W 9 0 O 0 9 k Y m M u R G F 0 Y V N v d X J j Z V x c L z E v Z H N u P V B J Q 0 F O Z X Q v U E l D Q U 5 l d C 9 B b m 5 1 Y W x S Z X B v c n Q v d G J s M j c u e 1 x 1 M D A z Y z E s M X 0 m c X V v d D s s J n F 1 b 3 Q 7 T 2 R i Y y 5 E Y X R h U 2 9 1 c m N l X F w v M S 9 k c 2 4 9 U E l D Q U 5 l d C 9 Q S U N B T m V 0 L 0 F u b n V h b F J l c G 9 y d C 9 0 Y m w y N y 5 7 X H U w M D N j M S A o J S k s M n 0 m c X V v d D s s J n F 1 b 3 Q 7 T 2 R i Y y 5 E Y X R h U 2 9 1 c m N l X F w v M S 9 k c 2 4 9 U E l D Q U 5 l d C 9 Q S U N B T m V 0 L 0 F u b n V h b F J l c G 9 y d C 9 0 Y m w y N y 5 7 M S 0 0 L D N 9 J n F 1 b 3 Q 7 L C Z x d W 9 0 O 0 9 k Y m M u R G F 0 Y V N v d X J j Z V x c L z E v Z H N u P V B J Q 0 F O Z X Q v U E l D Q U 5 l d C 9 B b m 5 1 Y W x S Z X B v c n Q v d G J s M j c u e z E t N C A o J S k s N H 0 m c X V v d D s s J n F 1 b 3 Q 7 T 2 R i Y y 5 E Y X R h U 2 9 1 c m N l X F w v M S 9 k c 2 4 9 U E l D Q U 5 l d C 9 Q S U N B T m V 0 L 0 F u b n V h b F J l c G 9 y d C 9 0 Y m w y N y 5 7 N S 0 x M C w 1 f S Z x d W 9 0 O y w m c X V v d D t P Z G J j L k R h d G F T b 3 V y Y 2 V c X C 8 x L 2 R z b j 1 Q S U N B T m V 0 L 1 B J Q 0 F O Z X Q v Q W 5 u d W F s U m V w b 3 J 0 L 3 R i b D I 3 L n s 1 L T E w I C g l K S w 2 f S Z x d W 9 0 O y w m c X V v d D t P Z G J j L k R h d G F T b 3 V y Y 2 V c X C 8 x L 2 R z b j 1 Q S U N B T m V 0 L 1 B J Q 0 F O Z X Q v Q W 5 u d W F s U m V w b 3 J 0 L 3 R i b D I 3 L n s x M S 0 x N S w 3 f S Z x d W 9 0 O y w m c X V v d D t P Z G J j L k R h d G F T b 3 V y Y 2 V c X C 8 x L 2 R z b j 1 Q S U N B T m V 0 L 1 B J Q 0 F O Z X Q v Q W 5 u d W F s U m V w b 3 J 0 L 3 R i b D I 3 L n s x M S 0 x N S A o J S k s O H 0 m c X V v d D s s J n F 1 b 3 Q 7 T 2 R i Y y 5 E Y X R h U 2 9 1 c m N l X F w v M S 9 k c 2 4 9 U E l D Q U 5 l d C 9 Q S U N B T m V 0 L 0 F u b n V h b F J l c G 9 y d C 9 0 Y m w y N y 5 7 V G 9 0 Y W w s O X 0 m c X V v d D s s J n F 1 b 3 Q 7 T 2 R i Y y 5 E Y X R h U 2 9 1 c m N l X F w v M S 9 k c 2 4 9 U E l D Q U 5 l d C 9 Q S U N B T m V 0 L 0 F u b n V h b F J l c G 9 y d C 9 0 Y m w y N y 5 7 V G 9 0 Y W w g K C U p L D E w f S Z x d W 9 0 O 1 0 s J n F 1 b 3 Q 7 Q 2 9 s d W 1 u Q 2 9 1 b n Q m c X V v d D s 6 M T E s J n F 1 b 3 Q 7 S 2 V 5 Q 2 9 s d W 1 u T m F t Z X M m c X V v d D s 6 W 1 0 s J n F 1 b 3 Q 7 Q 2 9 s d W 1 u S W R l b n R p d G l l c y Z x d W 9 0 O z p b J n F 1 b 3 Q 7 T 2 R i Y y 5 E Y X R h U 2 9 1 c m N l X F w v M S 9 k c 2 4 9 U E l D Q U 5 l d C 9 Q S U N B T m V 0 L 0 F u b n V h b F J l c G 9 y d C 9 0 Y m w y N y 5 7 R G l h Z 2 5 v c 3 R p Y y B n c m 9 1 c C w w f S Z x d W 9 0 O y w m c X V v d D t P Z G J j L k R h d G F T b 3 V y Y 2 V c X C 8 x L 2 R z b j 1 Q S U N B T m V 0 L 1 B J Q 0 F O Z X Q v Q W 5 u d W F s U m V w b 3 J 0 L 3 R i b D I 3 L n t c d T A w M 2 M x L D F 9 J n F 1 b 3 Q 7 L C Z x d W 9 0 O 0 9 k Y m M u R G F 0 Y V N v d X J j Z V x c L z E v Z H N u P V B J Q 0 F O Z X Q v U E l D Q U 5 l d C 9 B b m 5 1 Y W x S Z X B v c n Q v d G J s M j c u e 1 x 1 M D A z Y z E g K C U p L D J 9 J n F 1 b 3 Q 7 L C Z x d W 9 0 O 0 9 k Y m M u R G F 0 Y V N v d X J j Z V x c L z E v Z H N u P V B J Q 0 F O Z X Q v U E l D Q U 5 l d C 9 B b m 5 1 Y W x S Z X B v c n Q v d G J s M j c u e z E t N C w z f S Z x d W 9 0 O y w m c X V v d D t P Z G J j L k R h d G F T b 3 V y Y 2 V c X C 8 x L 2 R z b j 1 Q S U N B T m V 0 L 1 B J Q 0 F O Z X Q v Q W 5 u d W F s U m V w b 3 J 0 L 3 R i b D I 3 L n s x L T Q g K C U p L D R 9 J n F 1 b 3 Q 7 L C Z x d W 9 0 O 0 9 k Y m M u R G F 0 Y V N v d X J j Z V x c L z E v Z H N u P V B J Q 0 F O Z X Q v U E l D Q U 5 l d C 9 B b m 5 1 Y W x S Z X B v c n Q v d G J s M j c u e z U t M T A s N X 0 m c X V v d D s s J n F 1 b 3 Q 7 T 2 R i Y y 5 E Y X R h U 2 9 1 c m N l X F w v M S 9 k c 2 4 9 U E l D Q U 5 l d C 9 Q S U N B T m V 0 L 0 F u b n V h b F J l c G 9 y d C 9 0 Y m w y N y 5 7 N S 0 x M C A o J S k s N n 0 m c X V v d D s s J n F 1 b 3 Q 7 T 2 R i Y y 5 E Y X R h U 2 9 1 c m N l X F w v M S 9 k c 2 4 9 U E l D Q U 5 l d C 9 Q S U N B T m V 0 L 0 F u b n V h b F J l c G 9 y d C 9 0 Y m w y N y 5 7 M T E t M T U s N 3 0 m c X V v d D s s J n F 1 b 3 Q 7 T 2 R i Y y 5 E Y X R h U 2 9 1 c m N l X F w v M S 9 k c 2 4 9 U E l D Q U 5 l d C 9 Q S U N B T m V 0 L 0 F u b n V h b F J l c G 9 y d C 9 0 Y m w y N y 5 7 M T E t M T U g K C U p L D h 9 J n F 1 b 3 Q 7 L C Z x d W 9 0 O 0 9 k Y m M u R G F 0 Y V N v d X J j Z V x c L z E v Z H N u P V B J Q 0 F O Z X Q v U E l D Q U 5 l d C 9 B b m 5 1 Y W x S Z X B v c n Q v d G J s M j c u e 1 R v d G F s L D l 9 J n F 1 b 3 Q 7 L C Z x d W 9 0 O 0 9 k Y m M u R G F 0 Y V N v d X J j Z V x c L z E v Z H N u P V B J Q 0 F O Z X Q v U E l D Q U 5 l d C 9 B b m 5 1 Y W x S Z X B v c n Q v d G J s M j c u e 1 R v d G F s I C g l K S w x M H 0 m c X V v d D t d L C Z x d W 9 0 O 1 J l b G F 0 a W 9 u c 2 h p c E l u Z m 8 m c X V v d D s 6 W 1 1 9 I i A v P j w v U 3 R h Y m x l R W 5 0 c m l l c z 4 8 L 0 l 0 Z W 0 + P E l 0 Z W 0 + P E l 0 Z W 1 M b 2 N h d G l v b j 4 8 S X R l b V R 5 c G U + R m 9 y b X V s Y T w v S X R l b V R 5 c G U + P E l 0 Z W 1 Q Y X R o P l N l Y 3 R p b 2 4 x L 3 R i b D I 3 L 1 N v d X J j Z T w v S X R l b V B h d G g + P C 9 J d G V t T G 9 j Y X R p b 2 4 + P F N 0 Y W J s Z U V u d H J p Z X M g L z 4 8 L 0 l 0 Z W 0 + P E l 0 Z W 0 + P E l 0 Z W 1 M b 2 N h d G l v b j 4 8 S X R l b V R 5 c G U + R m 9 y b X V s Y T w v S X R l b V R 5 c G U + P E l 0 Z W 1 Q Y X R o P l N l Y 3 R p b 2 4 x L 3 R i b D I 3 L 1 B J Q 0 F O Z X R B b m 9 u X 0 R h d G F i Y X N l P C 9 J d G V t U G F 0 a D 4 8 L 0 l 0 Z W 1 M b 2 N h d G l v b j 4 8 U 3 R h Y m x l R W 5 0 c m l l c y A v P j w v S X R l b T 4 8 S X R l b T 4 8 S X R l b U x v Y 2 F 0 a W 9 u P j x J d G V t V H l w Z T 5 G b 3 J t d W x h P C 9 J d G V t V H l w Z T 4 8 S X R l b V B h d G g + U 2 V j d G l v b j E v d G J s M j c v Z G J v X 1 N j a G V t Y T w v S X R l b V B h d G g + P C 9 J d G V t T G 9 j Y X R p b 2 4 + P F N 0 Y W J s Z U V u d H J p Z X M g L z 4 8 L 0 l 0 Z W 0 + P E l 0 Z W 0 + P E l 0 Z W 1 M b 2 N h d G l v b j 4 8 S X R l b V R 5 c G U + R m 9 y b X V s Y T w v S X R l b V R 5 c G U + P E l 0 Z W 1 Q Y X R o P l N l Y 3 R p b 2 4 x L 3 R i b D I 3 L 3 R i b D I 3 X 1 R h Y m x l P C 9 J d G V t U G F 0 a D 4 8 L 0 l 0 Z W 1 M b 2 N h d G l v b j 4 8 U 3 R h Y m x l R W 5 0 c m l l c y A v P j w v S X R l b T 4 8 S X R l b T 4 8 S X R l b U x v Y 2 F 0 a W 9 u P j x J d G V t V H l w Z T 5 G b 3 J t d W x h P C 9 J d G V t V H l w Z T 4 8 S X R l b V B h d G g + U 2 V j d G l v b j E v d G J s M j c v U 2 9 y d G V k J T I w U m 9 3 c z w v S X R l b V B h d G g + P C 9 J d G V t T G 9 j Y X R p b 2 4 + P F N 0 Y W J s Z U V u d H J p Z X M g L z 4 8 L 0 l 0 Z W 0 + P E l 0 Z W 0 + P E l 0 Z W 1 M b 2 N h d G l v b j 4 8 S X R l b V R 5 c G U + R m 9 y b X V s Y T w v S X R l b V R 5 c G U + P E l 0 Z W 1 Q Y X R o P l N l Y 3 R p b 2 4 x L 3 R i b D I 3 L 1 J l b W 9 2 Z W Q l M j B D b 2 x 1 b W 5 z P C 9 J d G V t U G F 0 a D 4 8 L 0 l 0 Z W 1 M b 2 N h d G l v b j 4 8 U 3 R h Y m x l R W 5 0 c m l l c y A v P j w v S X R l b T 4 8 S X R l b T 4 8 S X R l b U x v Y 2 F 0 a W 9 u P j x J d G V t V H l w Z T 5 G b 3 J t d W x h P C 9 J d G V t V H l w Z T 4 8 S X R l b V B h d G g + U 2 V j d G l v b j E v d G J s M j d 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I 3 Y S I g L z 4 8 R W 5 0 c n k g V H l w Z T 0 i R m l s b G V k Q 2 9 t c G x l d G V S Z X N 1 b H R U b 1 d v c m t z a G V l d C I g V m F s d W U 9 I m w x I i A v P j x F b n R y e S B U e X B l P S J S Z W N v d m V y e V R h c m d l d F N o Z W V 0 I i B W Y W x 1 Z T 0 i c 1 N o Z W V 0 N y I g L z 4 8 R W 5 0 c n k g V H l w Z T 0 i U m V j b 3 Z l c n l U Y X J n Z X R D b 2 x 1 b W 4 i I F Z h b H V l P S J s M S I g L z 4 8 R W 5 0 c n k g V H l w Z T 0 i U m V j b 3 Z l c n l U Y X J n Z X R S b 3 c i I F Z h b H V l P S J s M S I g L z 4 8 R W 5 0 c n k g V H l w Z T 0 i R m l s b E x h c 3 R V c G R h d G V k I i B W Y W x 1 Z T 0 i Z D I w M j A t M T A t M j l U M T Y 6 M T A 6 M j k u N z E w N j E y N 1 o i I C 8 + P E V u d H J 5 I F R 5 c G U 9 I k Z p b G x F c n J v c k N v d W 5 0 I i B W Y W x 1 Z T 0 i b D A i I C 8 + P E V u d H J 5 I F R 5 c G U 9 I k Z p b G x F c n J v c k N v Z G U i I F Z h b H V l P S J z V W 5 r b m 9 3 b i I g L z 4 8 R W 5 0 c n k g V H l w Z T 0 i R m l s b E N v d W 5 0 I i B W Y W x 1 Z T 0 i b D E 1 I i A v P j x F b n R y e S B U e X B l P S J R d W V y e U l E I i B W Y W x 1 Z T 0 i c z c 5 N T k 3 Y T Z h L T U 4 N T Q t N G U z M i 0 5 O D d h L T c 3 O D J i O D I 4 Y m U 2 O C I g L z 4 8 R W 5 0 c n k g V H l w Z T 0 i R m l s b E N v b H V t b l R 5 c G V z I i B W Y W x 1 Z T 0 i c 0 J n S U d B Z 1 l D Q m d J R 0 F n W T 0 i I C 8 + P E V u d H J 5 I F R 5 c G U 9 I k F k Z G V k V G 9 E Y X R h T W 9 k Z W w i I F Z h b H V l P S J s M C I g L z 4 8 R W 5 0 c n k g V H l w Z T 0 i R m l s b E N v b H V t b k 5 h b W V z I i B W Y W x 1 Z T 0 i c 1 s m c X V v d D t E a W F n b m 9 z d G l j I G 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j d h L n t E a W F n b m 9 z d G l j I G d y b 3 V w L D B 9 J n F 1 b 3 Q 7 L C Z x d W 9 0 O 0 9 k Y m M u R G F 0 Y V N v d X J j Z V x c L z E v Z H N u P V B J Q 0 F O Z X Q v U E l D Q U 5 l d C 9 B b m 5 1 Y W x S Z X B v c n Q v d G J s M j d h L n t c d T A w M 2 M x L D F 9 J n F 1 b 3 Q 7 L C Z x d W 9 0 O 0 9 k Y m M u R G F 0 Y V N v d X J j Z V x c L z E v Z H N u P V B J Q 0 F O Z X Q v U E l D Q U 5 l d C 9 B b m 5 1 Y W x S Z X B v c n Q v d G J s M j d h L n t c d T A w M 2 M x I C g l K S w y f S Z x d W 9 0 O y w m c X V v d D t P Z G J j L k R h d G F T b 3 V y Y 2 V c X C 8 x L 2 R z b j 1 Q S U N B T m V 0 L 1 B J Q 0 F O Z X Q v Q W 5 u d W F s U m V w b 3 J 0 L 3 R i b D I 3 Y S 5 7 M S 0 0 L D N 9 J n F 1 b 3 Q 7 L C Z x d W 9 0 O 0 9 k Y m M u R G F 0 Y V N v d X J j Z V x c L z E v Z H N u P V B J Q 0 F O Z X Q v U E l D Q U 5 l d C 9 B b m 5 1 Y W x S Z X B v c n Q v d G J s M j d h L n s x L T Q g K C U p L D R 9 J n F 1 b 3 Q 7 L C Z x d W 9 0 O 0 9 k Y m M u R G F 0 Y V N v d X J j Z V x c L z E v Z H N u P V B J Q 0 F O Z X Q v U E l D Q U 5 l d C 9 B b m 5 1 Y W x S Z X B v c n Q v d G J s M j d h L n s 1 L T E w L D V 9 J n F 1 b 3 Q 7 L C Z x d W 9 0 O 0 9 k Y m M u R G F 0 Y V N v d X J j Z V x c L z E v Z H N u P V B J Q 0 F O Z X Q v U E l D Q U 5 l d C 9 B b m 5 1 Y W x S Z X B v c n Q v d G J s M j d h L n s 1 L T E w I C g l K S w 2 f S Z x d W 9 0 O y w m c X V v d D t P Z G J j L k R h d G F T b 3 V y Y 2 V c X C 8 x L 2 R z b j 1 Q S U N B T m V 0 L 1 B J Q 0 F O Z X Q v Q W 5 u d W F s U m V w b 3 J 0 L 3 R i b D I 3 Y S 5 7 M T E t M T U s N 3 0 m c X V v d D s s J n F 1 b 3 Q 7 T 2 R i Y y 5 E Y X R h U 2 9 1 c m N l X F w v M S 9 k c 2 4 9 U E l D Q U 5 l d C 9 Q S U N B T m V 0 L 0 F u b n V h b F J l c G 9 y d C 9 0 Y m w y N 2 E u e z E x L T E 1 I C g l K S w 4 f S Z x d W 9 0 O y w m c X V v d D t P Z G J j L k R h d G F T b 3 V y Y 2 V c X C 8 x L 2 R z b j 1 Q S U N B T m V 0 L 1 B J Q 0 F O Z X Q v Q W 5 u d W F s U m V w b 3 J 0 L 3 R i b D I 3 Y S 5 7 V G 9 0 Y W w s O X 0 m c X V v d D s s J n F 1 b 3 Q 7 T 2 R i Y y 5 E Y X R h U 2 9 1 c m N l X F w v M S 9 k c 2 4 9 U E l D Q U 5 l d C 9 Q S U N B T m V 0 L 0 F u b n V h b F J l c G 9 y d C 9 0 Y m w y N 2 E u e 1 R v d G F s I C g l K S w x M H 0 m c X V v d D t d L C Z x d W 9 0 O 0 N v b H V t b k N v d W 5 0 J n F 1 b 3 Q 7 O j E x L C Z x d W 9 0 O 0 t l e U N v b H V t b k 5 h b W V z J n F 1 b 3 Q 7 O l t d L C Z x d W 9 0 O 0 N v b H V t b k l k Z W 5 0 a X R p Z X M m c X V v d D s 6 W y Z x d W 9 0 O 0 9 k Y m M u R G F 0 Y V N v d X J j Z V x c L z E v Z H N u P V B J Q 0 F O Z X Q v U E l D Q U 5 l d C 9 B b m 5 1 Y W x S Z X B v c n Q v d G J s M j d h L n t E a W F n b m 9 z d G l j I G d y b 3 V w L D B 9 J n F 1 b 3 Q 7 L C Z x d W 9 0 O 0 9 k Y m M u R G F 0 Y V N v d X J j Z V x c L z E v Z H N u P V B J Q 0 F O Z X Q v U E l D Q U 5 l d C 9 B b m 5 1 Y W x S Z X B v c n Q v d G J s M j d h L n t c d T A w M 2 M x L D F 9 J n F 1 b 3 Q 7 L C Z x d W 9 0 O 0 9 k Y m M u R G F 0 Y V N v d X J j Z V x c L z E v Z H N u P V B J Q 0 F O Z X Q v U E l D Q U 5 l d C 9 B b m 5 1 Y W x S Z X B v c n Q v d G J s M j d h L n t c d T A w M 2 M x I C g l K S w y f S Z x d W 9 0 O y w m c X V v d D t P Z G J j L k R h d G F T b 3 V y Y 2 V c X C 8 x L 2 R z b j 1 Q S U N B T m V 0 L 1 B J Q 0 F O Z X Q v Q W 5 u d W F s U m V w b 3 J 0 L 3 R i b D I 3 Y S 5 7 M S 0 0 L D N 9 J n F 1 b 3 Q 7 L C Z x d W 9 0 O 0 9 k Y m M u R G F 0 Y V N v d X J j Z V x c L z E v Z H N u P V B J Q 0 F O Z X Q v U E l D Q U 5 l d C 9 B b m 5 1 Y W x S Z X B v c n Q v d G J s M j d h L n s x L T Q g K C U p L D R 9 J n F 1 b 3 Q 7 L C Z x d W 9 0 O 0 9 k Y m M u R G F 0 Y V N v d X J j Z V x c L z E v Z H N u P V B J Q 0 F O Z X Q v U E l D Q U 5 l d C 9 B b m 5 1 Y W x S Z X B v c n Q v d G J s M j d h L n s 1 L T E w L D V 9 J n F 1 b 3 Q 7 L C Z x d W 9 0 O 0 9 k Y m M u R G F 0 Y V N v d X J j Z V x c L z E v Z H N u P V B J Q 0 F O Z X Q v U E l D Q U 5 l d C 9 B b m 5 1 Y W x S Z X B v c n Q v d G J s M j d h L n s 1 L T E w I C g l K S w 2 f S Z x d W 9 0 O y w m c X V v d D t P Z G J j L k R h d G F T b 3 V y Y 2 V c X C 8 x L 2 R z b j 1 Q S U N B T m V 0 L 1 B J Q 0 F O Z X Q v Q W 5 u d W F s U m V w b 3 J 0 L 3 R i b D I 3 Y S 5 7 M T E t M T U s N 3 0 m c X V v d D s s J n F 1 b 3 Q 7 T 2 R i Y y 5 E Y X R h U 2 9 1 c m N l X F w v M S 9 k c 2 4 9 U E l D Q U 5 l d C 9 Q S U N B T m V 0 L 0 F u b n V h b F J l c G 9 y d C 9 0 Y m w y N 2 E u e z E x L T E 1 I C g l K S w 4 f S Z x d W 9 0 O y w m c X V v d D t P Z G J j L k R h d G F T b 3 V y Y 2 V c X C 8 x L 2 R z b j 1 Q S U N B T m V 0 L 1 B J Q 0 F O Z X Q v Q W 5 u d W F s U m V w b 3 J 0 L 3 R i b D I 3 Y S 5 7 V G 9 0 Y W w s O X 0 m c X V v d D s s J n F 1 b 3 Q 7 T 2 R i Y y 5 E Y X R h U 2 9 1 c m N l X F w v M S 9 k c 2 4 9 U E l D Q U 5 l d C 9 Q S U N B T m V 0 L 0 F u b n V h b F J l c G 9 y d C 9 0 Y m w y N 2 E u e 1 R v d G F s I C g l K S w x M H 0 m c X V v d D t d L C Z x d W 9 0 O 1 J l b G F 0 a W 9 u c 2 h p c E l u Z m 8 m c X V v d D s 6 W 1 1 9 I i A v P j w v U 3 R h Y m x l R W 5 0 c m l l c z 4 8 L 0 l 0 Z W 0 + P E l 0 Z W 0 + P E l 0 Z W 1 M b 2 N h d G l v b j 4 8 S X R l b V R 5 c G U + R m 9 y b X V s Y T w v S X R l b V R 5 c G U + P E l 0 Z W 1 Q Y X R o P l N l Y 3 R p b 2 4 x L 3 R i b D I 3 Y S 9 T b 3 V y Y 2 U 8 L 0 l 0 Z W 1 Q Y X R o P j w v S X R l b U x v Y 2 F 0 a W 9 u P j x T d G F i b G V F b n R y a W V z I C 8 + P C 9 J d G V t P j x J d G V t P j x J d G V t T G 9 j Y X R p b 2 4 + P E l 0 Z W 1 U e X B l P k Z v c m 1 1 b G E 8 L 0 l 0 Z W 1 U e X B l P j x J d G V t U G F 0 a D 5 T Z W N 0 a W 9 u M S 9 0 Y m w y N 2 E v U E l D Q U 5 l d E F u b 2 5 f R G F 0 Y W J h c 2 U 8 L 0 l 0 Z W 1 Q Y X R o P j w v S X R l b U x v Y 2 F 0 a W 9 u P j x T d G F i b G V F b n R y a W V z I C 8 + P C 9 J d G V t P j x J d G V t P j x J d G V t T G 9 j Y X R p b 2 4 + P E l 0 Z W 1 U e X B l P k Z v c m 1 1 b G E 8 L 0 l 0 Z W 1 U e X B l P j x J d G V t U G F 0 a D 5 T Z W N 0 a W 9 u M S 9 0 Y m w y N 2 E v Z G J v X 1 N j a G V t Y T w v S X R l b V B h d G g + P C 9 J d G V t T G 9 j Y X R p b 2 4 + P F N 0 Y W J s Z U V u d H J p Z X M g L z 4 8 L 0 l 0 Z W 0 + P E l 0 Z W 0 + P E l 0 Z W 1 M b 2 N h d G l v b j 4 8 S X R l b V R 5 c G U + R m 9 y b X V s Y T w v S X R l b V R 5 c G U + P E l 0 Z W 1 Q Y X R o P l N l Y 3 R p b 2 4 x L 3 R i b D I 3 Y S 9 0 Y m w y N 2 F f V G F i b G U 8 L 0 l 0 Z W 1 Q Y X R o P j w v S X R l b U x v Y 2 F 0 a W 9 u P j x T d G F i b G V F b n R y a W V z I C 8 + P C 9 J d G V t P j x J d G V t P j x J d G V t T G 9 j Y X R p b 2 4 + P E l 0 Z W 1 U e X B l P k Z v c m 1 1 b G E 8 L 0 l 0 Z W 1 U e X B l P j x J d G V t U G F 0 a D 5 T Z W N 0 a W 9 u M S 9 0 Y m w y N 2 E v U 2 9 y d G V k J T I w U m 9 3 c z w v S X R l b V B h d G g + P C 9 J d G V t T G 9 j Y X R p b 2 4 + P F N 0 Y W J s Z U V u d H J p Z X M g L z 4 8 L 0 l 0 Z W 0 + P E l 0 Z W 0 + P E l 0 Z W 1 M b 2 N h d G l v b j 4 8 S X R l b V R 5 c G U + R m 9 y b X V s Y T w v S X R l b V R 5 c G U + P E l 0 Z W 1 Q Y X R o P l N l Y 3 R p b 2 4 x L 3 R i b D I 3 Y S 9 S Z W 1 v d m V k J T I w Q 2 9 s d W 1 u c z w v S X R l b V B h d G g + P C 9 J d G V t T G 9 j Y X R p b 2 4 + P F N 0 Y W J s Z U V u d H J p Z X M g L z 4 8 L 0 l 0 Z W 0 + P E l 0 Z W 0 + P E l 0 Z W 1 M b 2 N h d G l v b j 4 8 S X R l b V R 5 c G U + R m 9 y b X V s Y T w v S X R l b V R 5 c G U + P E l 0 Z W 1 Q Y X R o P l N l Y 3 R p b 2 4 x L 3 R i b D I 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O 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A t M j l U M T Y 6 M T A 6 M j k u O T k 1 O D U w M V o i I C 8 + P E V u d H J 5 I F R 5 c G U 9 I k Z p b G x F c n J v c k N v d W 5 0 I i B W Y W x 1 Z T 0 i b D A i I C 8 + P E V u d H J 5 I F R 5 c G U 9 I k Z p b G x F c n J v c k N v Z G U i I F Z h b H V l P S J z V W 5 r b m 9 3 b i I g L z 4 8 R W 5 0 c n k g V H l w Z T 0 i U X V l c n l J R C I g V m F s d W U 9 I n N m Z T Y 3 N m Z k Z C 0 4 M j R h L T Q 1 Y T c t Y T h m O C 0 2 M j A 4 Z j c x O D k y O T Q i I C 8 + P E V u d H J 5 I F R 5 c G U 9 I k Z p b G x D b 2 x 1 b W 5 U e X B l c y I g V m F s d W U 9 I n N C Z 1 l D Q m d J R 0 F n W U N C Z 0 l H Q W d Z Q 0 J n P T 0 i I C 8 + P E V u d H J 5 I F R 5 c G U 9 I k Z p b G x D b 3 V u d C I g V m F s d W U 9 I m w x M D A i I C 8 + P E V u d H J 5 I F R 5 c G U 9 I k Z p b G x D b 2 x 1 b W 5 O Y W 1 l c y I g V m F s d W U 9 I n N b J n F 1 b 3 Q 7 W W V h c i Z x d W 9 0 O y w m c X V v d D t P c m d h b m l z Y X R p b 2 4 m c X V v d D s s J n F 1 b 3 Q 7 U E l D V S Z x d W 9 0 O y w m c X V v d D t Q S U N V I C g l K S Z x d W 9 0 O y w m c X V v d D t D Z W 5 0 c m F s a X N l Z C B 0 c m F u c 3 B v c n Q g c 2 V y d m l j Z S A o U E l D K S Z x d W 9 0 O y w m c X V v d D t D Z W 5 0 c m F s a X N l Z C B 0 c m F u c 3 B v c n Q g c 2 V y d m l j Z S A o U E l D K S A o J S k m c X V v d D s s J n F 1 b 3 Q 7 V H J h b n N w b 3 J 0 I H R l Y W 0 g Z n J v b S B u Z W 9 u Y X R l c y Z x d W 9 0 O y w m c X V v d D t U c m F u c 3 B v c n Q g d G V h b S B m c m 9 t I G 5 l b 2 5 h d G V z I C g l K S Z x d W 9 0 O y w m c X V v d D t P d G h l c i B z c G V j a W F s a X N 0 I H R l Y W 0 m c X V v d D s s J n F 1 b 3 Q 7 T 3 R o Z X I g c 3 B l Y 2 l h b G l z d C B 0 Z W F t I C g l K S Z x d W 9 0 O y w m c X V v d D t O b 2 4 t c 3 B l Y 2 l h b G l z d C B 0 Z W F t J n F 1 b 3 Q 7 L C Z x d W 9 0 O 0 5 v b i 1 z c G V j a W F s a X N 0 I H R l Y W 0 g K C U p J n F 1 b 3 Q 7 L C Z x d W 9 0 O 1 V u a 2 5 v d 2 4 m c X V v d D s s J n F 1 b 3 Q 7 V W 5 r b m 9 3 b i A o J S k m c X V v d D s s J n F 1 b 3 Q 7 V G 9 0 Y W w m c X V v d D s s J n F 1 b 3 Q 7 V G 9 0 Y W w g K C U p J n F 1 b 3 Q 7 X S I g L z 4 8 R W 5 0 c n k g V H l w Z T 0 i R m l s b F N 0 Y X R 1 c y I g V m F s d W U 9 I n N D b 2 1 w b G V 0 Z S I g L z 4 8 R W 5 0 c n k g V H l w Z T 0 i Q W R k Z W R U b 0 R h d G F N b 2 R l b C I g V m F s d W U 9 I m w w I i A v P j x F b n R y e S B U e X B l P S J S Z W x h d G l v b n N o a X B J b m Z v Q 2 9 u d G F p b m V y I i B W Y W x 1 Z T 0 i c 3 s m c X V v d D t j b 2 x 1 b W 5 D b 3 V u d C Z x d W 9 0 O z o x N i w m c X V v d D t r Z X l D b 2 x 1 b W 5 O Y W 1 l c y Z x d W 9 0 O z p b X S w m c X V v d D t x d W V y e V J l b G F 0 a W 9 u c 2 h p c H M m c X V v d D s 6 W 1 0 s J n F 1 b 3 Q 7 Y 2 9 s d W 1 u S W R l b n R p d G l l c y Z x d W 9 0 O z p b J n F 1 b 3 Q 7 T 2 R i Y y 5 E Y X R h U 2 9 1 c m N l X F w v M S 9 k c 2 4 9 U E l D Q U 5 l d C 9 Q S U N B T m V 0 L 0 F u b n V h b F J l c G 9 y d C 9 0 Y m w y O C 5 7 W W V h c i w w f S Z x d W 9 0 O y w m c X V v d D t P Z G J j L k R h d G F T b 3 V y Y 2 V c X C 8 x L 2 R z b j 1 Q S U N B T m V 0 L 1 B J Q 0 F O Z X Q v Q W 5 u d W F s U m V w b 3 J 0 L 3 R i b D I 4 L n t P c m d h b m l z Y X R p b 2 4 s M X 0 m c X V v d D s s J n F 1 b 3 Q 7 T 2 R i Y y 5 E Y X R h U 2 9 1 c m N l X F w v M S 9 k c 2 4 9 U E l D Q U 5 l d C 9 Q S U N B T m V 0 L 0 F u b n V h b F J l c G 9 y d C 9 0 Y m w y O C 5 7 U E l D V S w y f S Z x d W 9 0 O y w m c X V v d D t P Z G J j L k R h d G F T b 3 V y Y 2 V c X C 8 x L 2 R z b j 1 Q S U N B T m V 0 L 1 B J Q 0 F O Z X Q v Q W 5 u d W F s U m V w b 3 J 0 L 3 R i b D I 4 L n t Q S U N V I C g l K S w z f S Z x d W 9 0 O y w m c X V v d D t P Z G J j L k R h d G F T b 3 V y Y 2 V c X C 8 x L 2 R z b j 1 Q S U N B T m V 0 L 1 B J Q 0 F O Z X Q v Q W 5 u d W F s U m V w b 3 J 0 L 3 R i b D I 4 L n t D Z W 5 0 c m F s a X N l Z C B 0 c m F u c 3 B v c n Q g c 2 V y d m l j Z S A o U E l D K S w 0 f S Z x d W 9 0 O y w m c X V v d D t P Z G J j L k R h d G F T b 3 V y Y 2 V c X C 8 x L 2 R z b j 1 Q S U N B T m V 0 L 1 B J Q 0 F O Z X Q v Q W 5 u d W F s U m V w b 3 J 0 L 3 R i b D I 4 L n t D Z W 5 0 c m F s a X N l Z C B 0 c m F u c 3 B v c n Q g c 2 V y d m l j Z S A o U E l D K S A o J S k s N X 0 m c X V v d D s s J n F 1 b 3 Q 7 T 2 R i Y y 5 E Y X R h U 2 9 1 c m N l X F w v M S 9 k c 2 4 9 U E l D Q U 5 l d C 9 Q S U N B T m V 0 L 0 F u b n V h b F J l c G 9 y d C 9 0 Y m w y O C 5 7 V H J h b n N w b 3 J 0 I H R l Y W 0 g Z n J v b S B u Z W 9 u Y X R l c y w 2 f S Z x d W 9 0 O y w m c X V v d D t P Z G J j L k R h d G F T b 3 V y Y 2 V c X C 8 x L 2 R z b j 1 Q S U N B T m V 0 L 1 B J Q 0 F O Z X Q v Q W 5 u d W F s U m V w b 3 J 0 L 3 R i b D I 4 L n t U c m F u c 3 B v c n Q g d G V h b S B m c m 9 t I G 5 l b 2 5 h d G V z I C g l K S w 3 f S Z x d W 9 0 O y w m c X V v d D t P Z G J j L k R h d G F T b 3 V y Y 2 V c X C 8 x L 2 R z b j 1 Q S U N B T m V 0 L 1 B J Q 0 F O Z X Q v Q W 5 u d W F s U m V w b 3 J 0 L 3 R i b D I 4 L n t P d G h l c i B z c G V j a W F s a X N 0 I H R l Y W 0 s O H 0 m c X V v d D s s J n F 1 b 3 Q 7 T 2 R i Y y 5 E Y X R h U 2 9 1 c m N l X F w v M S 9 k c 2 4 9 U E l D Q U 5 l d C 9 Q S U N B T m V 0 L 0 F u b n V h b F J l c G 9 y d C 9 0 Y m w y O C 5 7 T 3 R o Z X I g c 3 B l Y 2 l h b G l z d C B 0 Z W F t I C g l K S w 5 f S Z x d W 9 0 O y w m c X V v d D t P Z G J j L k R h d G F T b 3 V y Y 2 V c X C 8 x L 2 R z b j 1 Q S U N B T m V 0 L 1 B J Q 0 F O Z X Q v Q W 5 u d W F s U m V w b 3 J 0 L 3 R i b D I 4 L n t O b 2 4 t c 3 B l Y 2 l h b G l z d C B 0 Z W F t L D E w f S Z x d W 9 0 O y w m c X V v d D t P Z G J j L k R h d G F T b 3 V y Y 2 V c X C 8 x L 2 R z b j 1 Q S U N B T m V 0 L 1 B J Q 0 F O Z X Q v Q W 5 u d W F s U m V w b 3 J 0 L 3 R i b D I 4 L n t O b 2 4 t c 3 B l Y 2 l h b G l z d C B 0 Z W F t I C g l K S w x M X 0 m c X V v d D s s J n F 1 b 3 Q 7 T 2 R i Y y 5 E Y X R h U 2 9 1 c m N l X F w v M S 9 k c 2 4 9 U E l D Q U 5 l d C 9 Q S U N B T m V 0 L 0 F u b n V h b F J l c G 9 y d C 9 0 Y m w y O C 5 7 V W 5 r b m 9 3 b i w x M n 0 m c X V v d D s s J n F 1 b 3 Q 7 T 2 R i Y y 5 E Y X R h U 2 9 1 c m N l X F w v M S 9 k c 2 4 9 U E l D Q U 5 l d C 9 Q S U N B T m V 0 L 0 F u b n V h b F J l c G 9 y d C 9 0 Y m w y O C 5 7 V W 5 r b m 9 3 b i A o J S k s M T N 9 J n F 1 b 3 Q 7 L C Z x d W 9 0 O 0 9 k Y m M u R G F 0 Y V N v d X J j Z V x c L z E v Z H N u P V B J Q 0 F O Z X Q v U E l D Q U 5 l d C 9 B b m 5 1 Y W x S Z X B v c n Q v d G J s M j g u e 1 R v d G F s L D E 0 f S Z x d W 9 0 O y w m c X V v d D t P Z G J j L k R h d G F T b 3 V y Y 2 V c X C 8 x L 2 R z b j 1 Q S U N B T m V 0 L 1 B J Q 0 F O Z X Q v Q W 5 u d W F s U m V w b 3 J 0 L 3 R i b D I 4 L n t U b 3 R h b C A o J S k s M T V 9 J n F 1 b 3 Q 7 X S w m c X V v d D t D b 2 x 1 b W 5 D b 3 V u d C Z x d W 9 0 O z o x N i w m c X V v d D t L Z X l D b 2 x 1 b W 5 O Y W 1 l c y Z x d W 9 0 O z p b X S w m c X V v d D t D b 2 x 1 b W 5 J Z G V u d G l 0 a W V z J n F 1 b 3 Q 7 O l s m c X V v d D t P Z G J j L k R h d G F T b 3 V y Y 2 V c X C 8 x L 2 R z b j 1 Q S U N B T m V 0 L 1 B J Q 0 F O Z X Q v Q W 5 u d W F s U m V w b 3 J 0 L 3 R i b D I 4 L n t Z Z W F y L D B 9 J n F 1 b 3 Q 7 L C Z x d W 9 0 O 0 9 k Y m M u R G F 0 Y V N v d X J j Z V x c L z E v Z H N u P V B J Q 0 F O Z X Q v U E l D Q U 5 l d C 9 B b m 5 1 Y W x S Z X B v c n Q v d G J s M j g u e 0 9 y Z 2 F u a X N h d G l v b i w x f S Z x d W 9 0 O y w m c X V v d D t P Z G J j L k R h d G F T b 3 V y Y 2 V c X C 8 x L 2 R z b j 1 Q S U N B T m V 0 L 1 B J Q 0 F O Z X Q v Q W 5 u d W F s U m V w b 3 J 0 L 3 R i b D I 4 L n t Q S U N V L D J 9 J n F 1 b 3 Q 7 L C Z x d W 9 0 O 0 9 k Y m M u R G F 0 Y V N v d X J j Z V x c L z E v Z H N u P V B J Q 0 F O Z X Q v U E l D Q U 5 l d C 9 B b m 5 1 Y W x S Z X B v c n Q v d G J s M j g u e 1 B J Q 1 U g K C U p L D N 9 J n F 1 b 3 Q 7 L C Z x d W 9 0 O 0 9 k Y m M u R G F 0 Y V N v d X J j Z V x c L z E v Z H N u P V B J Q 0 F O Z X Q v U E l D Q U 5 l d C 9 B b m 5 1 Y W x S Z X B v c n Q v d G J s M j g u e 0 N l b n R y Y W x p c 2 V k I H R y Y W 5 z c G 9 y d C B z Z X J 2 a W N l I C h Q S U M p L D R 9 J n F 1 b 3 Q 7 L C Z x d W 9 0 O 0 9 k Y m M u R G F 0 Y V N v d X J j Z V x c L z E v Z H N u P V B J Q 0 F O Z X Q v U E l D Q U 5 l d C 9 B b m 5 1 Y W x S Z X B v c n Q v d G J s M j g u e 0 N l b n R y Y W x p c 2 V k I H R y Y W 5 z c G 9 y d C B z Z X J 2 a W N l I C h Q S U M p I C g l K S w 1 f S Z x d W 9 0 O y w m c X V v d D t P Z G J j L k R h d G F T b 3 V y Y 2 V c X C 8 x L 2 R z b j 1 Q S U N B T m V 0 L 1 B J Q 0 F O Z X Q v Q W 5 u d W F s U m V w b 3 J 0 L 3 R i b D I 4 L n t U c m F u c 3 B v c n Q g d G V h b S B m c m 9 t I G 5 l b 2 5 h d G V z L D Z 9 J n F 1 b 3 Q 7 L C Z x d W 9 0 O 0 9 k Y m M u R G F 0 Y V N v d X J j Z V x c L z E v Z H N u P V B J Q 0 F O Z X Q v U E l D Q U 5 l d C 9 B b m 5 1 Y W x S Z X B v c n Q v d G J s M j g u e 1 R y Y W 5 z c G 9 y d C B 0 Z W F t I G Z y b 2 0 g b m V v b m F 0 Z X M g K C U p L D d 9 J n F 1 b 3 Q 7 L C Z x d W 9 0 O 0 9 k Y m M u R G F 0 Y V N v d X J j Z V x c L z E v Z H N u P V B J Q 0 F O Z X Q v U E l D Q U 5 l d C 9 B b m 5 1 Y W x S Z X B v c n Q v d G J s M j g u e 0 9 0 a G V y I H N w Z W N p Y W x p c 3 Q g d G V h b S w 4 f S Z x d W 9 0 O y w m c X V v d D t P Z G J j L k R h d G F T b 3 V y Y 2 V c X C 8 x L 2 R z b j 1 Q S U N B T m V 0 L 1 B J Q 0 F O Z X Q v Q W 5 u d W F s U m V w b 3 J 0 L 3 R i b D I 4 L n t P d G h l c i B z c G V j a W F s a X N 0 I H R l Y W 0 g K C U p L D l 9 J n F 1 b 3 Q 7 L C Z x d W 9 0 O 0 9 k Y m M u R G F 0 Y V N v d X J j Z V x c L z E v Z H N u P V B J Q 0 F O Z X Q v U E l D Q U 5 l d C 9 B b m 5 1 Y W x S Z X B v c n Q v d G J s M j g u e 0 5 v b i 1 z c G V j a W F s a X N 0 I H R l Y W 0 s M T B 9 J n F 1 b 3 Q 7 L C Z x d W 9 0 O 0 9 k Y m M u R G F 0 Y V N v d X J j Z V x c L z E v Z H N u P V B J Q 0 F O Z X Q v U E l D Q U 5 l d C 9 B b m 5 1 Y W x S Z X B v c n Q v d G J s M j g u e 0 5 v b i 1 z c G V j a W F s a X N 0 I H R l Y W 0 g K C U p L D E x f S Z x d W 9 0 O y w m c X V v d D t P Z G J j L k R h d G F T b 3 V y Y 2 V c X C 8 x L 2 R z b j 1 Q S U N B T m V 0 L 1 B J Q 0 F O Z X Q v Q W 5 u d W F s U m V w b 3 J 0 L 3 R i b D I 4 L n t V b m t u b 3 d u L D E y f S Z x d W 9 0 O y w m c X V v d D t P Z G J j L k R h d G F T b 3 V y Y 2 V c X C 8 x L 2 R z b j 1 Q S U N B T m V 0 L 1 B J Q 0 F O Z X Q v Q W 5 u d W F s U m V w b 3 J 0 L 3 R i b D I 4 L n t V b m t u b 3 d u I C g l K S w x M 3 0 m c X V v d D s s J n F 1 b 3 Q 7 T 2 R i Y y 5 E Y X R h U 2 9 1 c m N l X F w v M S 9 k c 2 4 9 U E l D Q U 5 l d C 9 Q S U N B T m V 0 L 0 F u b n V h b F J l c G 9 y d C 9 0 Y m w y O C 5 7 V G 9 0 Y W w s M T R 9 J n F 1 b 3 Q 7 L C Z x d W 9 0 O 0 9 k Y m M u R G F 0 Y V N v d X J j Z V x c L z E v Z H N u P V B J Q 0 F O Z X Q v U E l D Q U 5 l d C 9 B b m 5 1 Y W x S Z X B v c n Q v d G J s M j g u e 1 R v d G F s I C g l K S w x N X 0 m c X V v d D t d L C Z x d W 9 0 O 1 J l b G F 0 a W 9 u c 2 h p c E l u Z m 8 m c X V v d D s 6 W 1 1 9 I i A v P j w v U 3 R h Y m x l R W 5 0 c m l l c z 4 8 L 0 l 0 Z W 0 + P E l 0 Z W 0 + P E l 0 Z W 1 M b 2 N h d G l v b j 4 8 S X R l b V R 5 c G U + R m 9 y b X V s Y T w v S X R l b V R 5 c G U + P E l 0 Z W 1 Q Y X R o P l N l Y 3 R p b 2 4 x L 3 R i b D I 4 L 1 N v d X J j Z T w v S X R l b V B h d G g + P C 9 J d G V t T G 9 j Y X R p b 2 4 + P F N 0 Y W J s Z U V u d H J p Z X M g L z 4 8 L 0 l 0 Z W 0 + P E l 0 Z W 0 + P E l 0 Z W 1 M b 2 N h d G l v b j 4 8 S X R l b V R 5 c G U + R m 9 y b X V s Y T w v S X R l b V R 5 c G U + P E l 0 Z W 1 Q Y X R o P l N l Y 3 R p b 2 4 x L 3 R i b D I 4 L 1 B J Q 0 F O Z X R B b m 9 u X 0 R h d G F i Y X N l P C 9 J d G V t U G F 0 a D 4 8 L 0 l 0 Z W 1 M b 2 N h d G l v b j 4 8 U 3 R h Y m x l R W 5 0 c m l l c y A v P j w v S X R l b T 4 8 S X R l b T 4 8 S X R l b U x v Y 2 F 0 a W 9 u P j x J d G V t V H l w Z T 5 G b 3 J t d W x h P C 9 J d G V t V H l w Z T 4 8 S X R l b V B h d G g + U 2 V j d G l v b j E v d G J s M j g v Z G J v X 1 N j a G V t Y T w v S X R l b V B h d G g + P C 9 J d G V t T G 9 j Y X R p b 2 4 + P F N 0 Y W J s Z U V u d H J p Z X M g L z 4 8 L 0 l 0 Z W 0 + P E l 0 Z W 0 + P E l 0 Z W 1 M b 2 N h d G l v b j 4 8 S X R l b V R 5 c G U + R m 9 y b X V s Y T w v S X R l b V R 5 c G U + P E l 0 Z W 1 Q Y X R o P l N l Y 3 R p b 2 4 x L 3 R i b D I 4 L 3 R i b D I 4 X 1 R h Y m x l P C 9 J d G V t U G F 0 a D 4 8 L 0 l 0 Z W 1 M b 2 N h d G l v b j 4 8 U 3 R h Y m x l R W 5 0 c m l l c y A v P j w v S X R l b T 4 8 S X R l b T 4 8 S X R l b U x v Y 2 F 0 a W 9 u P j x J d G V t V H l w Z T 5 G b 3 J t d W x h P C 9 J d G V t V H l w Z T 4 8 S X R l b V B h d G g + U 2 V j d G l v b j E v d G J s M j g v U 2 9 y d G V k J T I w U m 9 3 c z w v S X R l b V B h d G g + P C 9 J d G V t T G 9 j Y X R p b 2 4 + P F N 0 Y W J s Z U V u d H J p Z X M g L z 4 8 L 0 l 0 Z W 0 + P E l 0 Z W 0 + P E l 0 Z W 1 M b 2 N h d G l v b j 4 8 S X R l b V R 5 c G U + R m 9 y b X V s Y T w v S X R l b V R 5 c G U + P E l 0 Z W 1 Q Y X R o P l N l Y 3 R p b 2 4 x L 3 R i b D I 4 L 1 J l b W 9 2 Z W Q l M j B D b 2 x 1 b W 5 z P C 9 J d G V t U G F 0 a D 4 8 L 0 l 0 Z W 1 M b 2 N h d G l v b j 4 8 U 3 R h Y m x l R W 5 0 c m l l c y A v P j w v S X R l b T 4 8 S X R l b T 4 8 S X R l b U x v Y 2 F 0 a W 9 u P j x J d G V t V H l w Z T 5 G b 3 J t d W x h P C 9 J d G V t V H l w Z T 4 8 S X R l b V B h d G g + U 2 V j d G l v b j E v d G J s M j 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I 5 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T G F z d F V w Z G F 0 Z W Q i I F Z h b H V l P S J k M j A y M C 0 x M i 0 w M l Q x N D o x M z o y M i 4 x O D M 4 O D A 4 W i I g L z 4 8 R W 5 0 c n k g V H l w Z T 0 i R m l s b E N v b H V t b l R 5 c G V z I i B W Y W x 1 Z T 0 i c 0 J n W U N C Z 0 l H Q W d Z Q 0 J n S U d B Z 1 l D Q m d J R 0 F n W T 0 i I C 8 + P E V u d H J 5 I F R 5 c G U 9 I k Z p b G x D b 2 x 1 b W 5 O Y W 1 l c y I g V m F s d W U 9 I n N b J n F 1 b 3 Q 7 W W V h c i Z x d W 9 0 O y w m c X V v d D t P c m d h b m l z Y X R p b 2 4 m c X V v d D s s J n F 1 b 3 Q 7 S W 5 2 Y X N p d m U g V m V u d G l s Y X R p b 2 4 m c X V v d D s s J n F 1 b 3 Q 7 S W 5 2 Y X N p d m U g V m V u d G l s Y X R p b 2 4 g K C U p J n F 1 b 3 Q 7 L C Z x d W 9 0 O 0 5 v b i 1 J b n Z h c 2 l 2 Z S B W Z W 5 0 a W x h d G l v b i Z x d W 9 0 O y w m c X V v d D t O b 2 4 t S W 5 2 Y X N p d m U g V m V u d G l s Y X R p b 2 4 g K C U p J n F 1 b 3 Q 7 L C Z x d W 9 0 O 1 R y Y W N o Z W 9 z d G 9 t e S Z x d W 9 0 O y w m c X V v d D t U c m F j a G V v c 3 R v b X k g K C U p J n F 1 b 3 Q 7 L C Z x d W 9 0 O 0 V j b W 8 m c X V v d D s s J n F 1 b 3 Q 7 R W N t b y A o J S k m c X V v d D s s J n F 1 b 3 Q 7 S V Y g V m F z b 2 F j d G l 2 Z S B E c n V n c y Z x d W 9 0 O y w m c X V v d D t J V i B W Y X N v Y W N 0 a X Z l I E R y d W d z I C g l K S Z x d W 9 0 O y w m c X V v d D t M V k F E J n F 1 b 3 Q 7 L C Z x d W 9 0 O 0 x W Q U Q g K C U p J n F 1 b 3 Q 7 L C Z x d W 9 0 O 0 l D U C B E Z X Z p Y 2 U m c X V v d D s s J n F 1 b 3 Q 7 S U N Q I E R l d m l j Z S A o J S k m c X V v d D s s J n F 1 b 3 Q 7 U m V u Y W w g U 3 V w c G 9 y d C Z x d W 9 0 O y w m c X V v d D t S Z W 5 h b C B T d X B w b 3 J 0 I C g l K S Z x d W 9 0 O y w m c X V v d D t I a W d o I E Z s b 3 c g T m F z Y W w g Q 2 F u b n V s Y S B U a G V y Y X B 5 J n F 1 b 3 Q 7 L C Z x d W 9 0 O 0 h p Z 2 g g R m x v d y B O Y X N h b C B D Y W 5 u d W x h I F R o Z X J h c H k g K C U p J n F 1 b 3 Q 7 X S I g L z 4 8 R W 5 0 c n k g V H l w Z T 0 i U X V l c n l J R C I g V m F s d W U 9 I n M 3 N j U x O D U z Y y 1 h Y z V m L T R h M j Q t Y T R j Y S 1 k O D Q 1 Y j Y 3 Y m R l M j c 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j A s J n F 1 b 3 Q 7 a 2 V 5 Q 2 9 s d W 1 u T m F t Z X M m c X V v d D s 6 W 1 0 s J n F 1 b 3 Q 7 c X V l c n l S Z W x h d G l v b n N o a X B z J n F 1 b 3 Q 7 O l t d L C Z x d W 9 0 O 2 N v b H V t b k l k Z W 5 0 a X R p Z X M m c X V v d D s 6 W y Z x d W 9 0 O 0 9 k Y m M u R G F 0 Y V N v d X J j Z V x c L z E v Z H N u P V B J Q 0 F O Z X Q v U E l D Q U 5 l d C 9 B b m 5 1 Y W x S Z X B v c n Q v d G J s M j k u e 1 l l Y X I s M H 0 m c X V v d D s s J n F 1 b 3 Q 7 T 2 R i Y y 5 E Y X R h U 2 9 1 c m N l X F w v M S 9 k c 2 4 9 U E l D Q U 5 l d C 9 Q S U N B T m V 0 L 0 F u b n V h b F J l c G 9 y d C 9 0 Y m w y O S 5 7 T 3 J n Y W 5 p c 2 F 0 a W 9 u L D F 9 J n F 1 b 3 Q 7 L C Z x d W 9 0 O 0 9 k Y m M u R G F 0 Y V N v d X J j Z V x c L z E v Z H N u P V B J Q 0 F O Z X Q v U E l D Q U 5 l d C 9 B b m 5 1 Y W x S Z X B v c n Q v d G J s M j k u e 0 l u d m F z a X Z l I F Z l b n R p b G F 0 a W 9 u L D J 9 J n F 1 b 3 Q 7 L C Z x d W 9 0 O 0 9 k Y m M u R G F 0 Y V N v d X J j Z V x c L z E v Z H N u P V B J Q 0 F O Z X Q v U E l D Q U 5 l d C 9 B b m 5 1 Y W x S Z X B v c n Q v d G J s M j k u e 0 l u d m F z a X Z l I F Z l b n R p b G F 0 a W 9 u I C g l K S w z f S Z x d W 9 0 O y w m c X V v d D t P Z G J j L k R h d G F T b 3 V y Y 2 V c X C 8 x L 2 R z b j 1 Q S U N B T m V 0 L 1 B J Q 0 F O Z X Q v Q W 5 u d W F s U m V w b 3 J 0 L 3 R i b D I 5 L n t O b 2 4 t S W 5 2 Y X N p d m U g V m V u d G l s Y X R p b 2 4 s N H 0 m c X V v d D s s J n F 1 b 3 Q 7 T 2 R i Y y 5 E Y X R h U 2 9 1 c m N l X F w v M S 9 k c 2 4 9 U E l D Q U 5 l d C 9 Q S U N B T m V 0 L 0 F u b n V h b F J l c G 9 y d C 9 0 Y m w y O S 5 7 T m 9 u L U l u d m F z a X Z l I F Z l b n R p b G F 0 a W 9 u I C g l K S w 1 f S Z x d W 9 0 O y w m c X V v d D t P Z G J j L k R h d G F T b 3 V y Y 2 V c X C 8 x L 2 R z b j 1 Q S U N B T m V 0 L 1 B J Q 0 F O Z X Q v Q W 5 u d W F s U m V w b 3 J 0 L 3 R i b D I 5 L n t U c m F j a G V v c 3 R v b X k s N n 0 m c X V v d D s s J n F 1 b 3 Q 7 T 2 R i Y y 5 E Y X R h U 2 9 1 c m N l X F w v M S 9 k c 2 4 9 U E l D Q U 5 l d C 9 Q S U N B T m V 0 L 0 F u b n V h b F J l c G 9 y d C 9 0 Y m w y O S 5 7 V H J h Y 2 h l b 3 N 0 b 2 1 5 I C g l K S w 3 f S Z x d W 9 0 O y w m c X V v d D t P Z G J j L k R h d G F T b 3 V y Y 2 V c X C 8 x L 2 R z b j 1 Q S U N B T m V 0 L 1 B J Q 0 F O Z X Q v Q W 5 u d W F s U m V w b 3 J 0 L 3 R i b D I 5 L n t F Y 2 1 v L D h 9 J n F 1 b 3 Q 7 L C Z x d W 9 0 O 0 9 k Y m M u R G F 0 Y V N v d X J j Z V x c L z E v Z H N u P V B J Q 0 F O Z X Q v U E l D Q U 5 l d C 9 B b m 5 1 Y W x S Z X B v c n Q v d G J s M j k u e 0 V j b W 8 g K C U p L D l 9 J n F 1 b 3 Q 7 L C Z x d W 9 0 O 0 9 k Y m M u R G F 0 Y V N v d X J j Z V x c L z E v Z H N u P V B J Q 0 F O Z X Q v U E l D Q U 5 l d C 9 B b m 5 1 Y W x S Z X B v c n Q v d G J s M j k u e 0 l W I F Z h c 2 9 h Y 3 R p d m U g R H J 1 Z 3 M s M T B 9 J n F 1 b 3 Q 7 L C Z x d W 9 0 O 0 9 k Y m M u R G F 0 Y V N v d X J j Z V x c L z E v Z H N u P V B J Q 0 F O Z X Q v U E l D Q U 5 l d C 9 B b m 5 1 Y W x S Z X B v c n Q v d G J s M j k u e 0 l W I F Z h c 2 9 h Y 3 R p d m U g R H J 1 Z 3 M g K C U p L D E x f S Z x d W 9 0 O y w m c X V v d D t P Z G J j L k R h d G F T b 3 V y Y 2 V c X C 8 x L 2 R z b j 1 Q S U N B T m V 0 L 1 B J Q 0 F O Z X Q v Q W 5 u d W F s U m V w b 3 J 0 L 3 R i b D I 5 L n t M V k F E L D E y f S Z x d W 9 0 O y w m c X V v d D t P Z G J j L k R h d G F T b 3 V y Y 2 V c X C 8 x L 2 R z b j 1 Q S U N B T m V 0 L 1 B J Q 0 F O Z X Q v Q W 5 u d W F s U m V w b 3 J 0 L 3 R i b D I 5 L n t M V k F E I C g l K S w x M 3 0 m c X V v d D s s J n F 1 b 3 Q 7 T 2 R i Y y 5 E Y X R h U 2 9 1 c m N l X F w v M S 9 k c 2 4 9 U E l D Q U 5 l d C 9 Q S U N B T m V 0 L 0 F u b n V h b F J l c G 9 y d C 9 0 Y m w y O S 5 7 S U N Q I E R l d m l j Z S w x N H 0 m c X V v d D s s J n F 1 b 3 Q 7 T 2 R i Y y 5 E Y X R h U 2 9 1 c m N l X F w v M S 9 k c 2 4 9 U E l D Q U 5 l d C 9 Q S U N B T m V 0 L 0 F u b n V h b F J l c G 9 y d C 9 0 Y m w y O S 5 7 S U N Q I E R l d m l j Z S A o J S k s M T V 9 J n F 1 b 3 Q 7 L C Z x d W 9 0 O 0 9 k Y m M u R G F 0 Y V N v d X J j Z V x c L z E v Z H N u P V B J Q 0 F O Z X Q v U E l D Q U 5 l d C 9 B b m 5 1 Y W x S Z X B v c n Q v d G J s M j k u e 1 J l b m F s I F N 1 c H B v c n Q s M T Z 9 J n F 1 b 3 Q 7 L C Z x d W 9 0 O 0 9 k Y m M u R G F 0 Y V N v d X J j Z V x c L z E v Z H N u P V B J Q 0 F O Z X Q v U E l D Q U 5 l d C 9 B b m 5 1 Y W x S Z X B v c n Q v d G J s M j k u e 1 J l b m F s I F N 1 c H B v c n Q g K C U p L D E 3 f S Z x d W 9 0 O y w m c X V v d D t P Z G J j L k R h d G F T b 3 V y Y 2 V c X C 8 x L 2 R z b j 1 Q S U N B T m V 0 L 1 B J Q 0 F O Z X Q v Q W 5 u d W F s U m V w b 3 J 0 L 3 R i b D I 5 L n t I a W d o I E Z s b 3 c g T m F z Y W w g Q 2 F u b n V s Y S B U a G V y Y X B 5 L D E 4 f S Z x d W 9 0 O y w m c X V v d D t P Z G J j L k R h d G F T b 3 V y Y 2 V c X C 8 x L 2 R z b j 1 Q S U N B T m V 0 L 1 B J Q 0 F O Z X Q v Q W 5 u d W F s U m V w b 3 J 0 L 3 R i b D I 5 L n t I a W d o I E Z s b 3 c g T m F z Y W w g Q 2 F u b n V s Y S B U a G V y Y X B 5 I C g l K S w x O X 0 m c X V v d D t d L C Z x d W 9 0 O 0 N v b H V t b k N v d W 5 0 J n F 1 b 3 Q 7 O j I w L C Z x d W 9 0 O 0 t l e U N v b H V t b k 5 h b W V z J n F 1 b 3 Q 7 O l t d L C Z x d W 9 0 O 0 N v b H V t b k l k Z W 5 0 a X R p Z X M m c X V v d D s 6 W y Z x d W 9 0 O 0 9 k Y m M u R G F 0 Y V N v d X J j Z V x c L z E v Z H N u P V B J Q 0 F O Z X Q v U E l D Q U 5 l d C 9 B b m 5 1 Y W x S Z X B v c n Q v d G J s M j k u e 1 l l Y X I s M H 0 m c X V v d D s s J n F 1 b 3 Q 7 T 2 R i Y y 5 E Y X R h U 2 9 1 c m N l X F w v M S 9 k c 2 4 9 U E l D Q U 5 l d C 9 Q S U N B T m V 0 L 0 F u b n V h b F J l c G 9 y d C 9 0 Y m w y O S 5 7 T 3 J n Y W 5 p c 2 F 0 a W 9 u L D F 9 J n F 1 b 3 Q 7 L C Z x d W 9 0 O 0 9 k Y m M u R G F 0 Y V N v d X J j Z V x c L z E v Z H N u P V B J Q 0 F O Z X Q v U E l D Q U 5 l d C 9 B b m 5 1 Y W x S Z X B v c n Q v d G J s M j k u e 0 l u d m F z a X Z l I F Z l b n R p b G F 0 a W 9 u L D J 9 J n F 1 b 3 Q 7 L C Z x d W 9 0 O 0 9 k Y m M u R G F 0 Y V N v d X J j Z V x c L z E v Z H N u P V B J Q 0 F O Z X Q v U E l D Q U 5 l d C 9 B b m 5 1 Y W x S Z X B v c n Q v d G J s M j k u e 0 l u d m F z a X Z l I F Z l b n R p b G F 0 a W 9 u I C g l K S w z f S Z x d W 9 0 O y w m c X V v d D t P Z G J j L k R h d G F T b 3 V y Y 2 V c X C 8 x L 2 R z b j 1 Q S U N B T m V 0 L 1 B J Q 0 F O Z X Q v Q W 5 u d W F s U m V w b 3 J 0 L 3 R i b D I 5 L n t O b 2 4 t S W 5 2 Y X N p d m U g V m V u d G l s Y X R p b 2 4 s N H 0 m c X V v d D s s J n F 1 b 3 Q 7 T 2 R i Y y 5 E Y X R h U 2 9 1 c m N l X F w v M S 9 k c 2 4 9 U E l D Q U 5 l d C 9 Q S U N B T m V 0 L 0 F u b n V h b F J l c G 9 y d C 9 0 Y m w y O S 5 7 T m 9 u L U l u d m F z a X Z l I F Z l b n R p b G F 0 a W 9 u I C g l K S w 1 f S Z x d W 9 0 O y w m c X V v d D t P Z G J j L k R h d G F T b 3 V y Y 2 V c X C 8 x L 2 R z b j 1 Q S U N B T m V 0 L 1 B J Q 0 F O Z X Q v Q W 5 u d W F s U m V w b 3 J 0 L 3 R i b D I 5 L n t U c m F j a G V v c 3 R v b X k s N n 0 m c X V v d D s s J n F 1 b 3 Q 7 T 2 R i Y y 5 E Y X R h U 2 9 1 c m N l X F w v M S 9 k c 2 4 9 U E l D Q U 5 l d C 9 Q S U N B T m V 0 L 0 F u b n V h b F J l c G 9 y d C 9 0 Y m w y O S 5 7 V H J h Y 2 h l b 3 N 0 b 2 1 5 I C g l K S w 3 f S Z x d W 9 0 O y w m c X V v d D t P Z G J j L k R h d G F T b 3 V y Y 2 V c X C 8 x L 2 R z b j 1 Q S U N B T m V 0 L 1 B J Q 0 F O Z X Q v Q W 5 u d W F s U m V w b 3 J 0 L 3 R i b D I 5 L n t F Y 2 1 v L D h 9 J n F 1 b 3 Q 7 L C Z x d W 9 0 O 0 9 k Y m M u R G F 0 Y V N v d X J j Z V x c L z E v Z H N u P V B J Q 0 F O Z X Q v U E l D Q U 5 l d C 9 B b m 5 1 Y W x S Z X B v c n Q v d G J s M j k u e 0 V j b W 8 g K C U p L D l 9 J n F 1 b 3 Q 7 L C Z x d W 9 0 O 0 9 k Y m M u R G F 0 Y V N v d X J j Z V x c L z E v Z H N u P V B J Q 0 F O Z X Q v U E l D Q U 5 l d C 9 B b m 5 1 Y W x S Z X B v c n Q v d G J s M j k u e 0 l W I F Z h c 2 9 h Y 3 R p d m U g R H J 1 Z 3 M s M T B 9 J n F 1 b 3 Q 7 L C Z x d W 9 0 O 0 9 k Y m M u R G F 0 Y V N v d X J j Z V x c L z E v Z H N u P V B J Q 0 F O Z X Q v U E l D Q U 5 l d C 9 B b m 5 1 Y W x S Z X B v c n Q v d G J s M j k u e 0 l W I F Z h c 2 9 h Y 3 R p d m U g R H J 1 Z 3 M g K C U p L D E x f S Z x d W 9 0 O y w m c X V v d D t P Z G J j L k R h d G F T b 3 V y Y 2 V c X C 8 x L 2 R z b j 1 Q S U N B T m V 0 L 1 B J Q 0 F O Z X Q v Q W 5 u d W F s U m V w b 3 J 0 L 3 R i b D I 5 L n t M V k F E L D E y f S Z x d W 9 0 O y w m c X V v d D t P Z G J j L k R h d G F T b 3 V y Y 2 V c X C 8 x L 2 R z b j 1 Q S U N B T m V 0 L 1 B J Q 0 F O Z X Q v Q W 5 u d W F s U m V w b 3 J 0 L 3 R i b D I 5 L n t M V k F E I C g l K S w x M 3 0 m c X V v d D s s J n F 1 b 3 Q 7 T 2 R i Y y 5 E Y X R h U 2 9 1 c m N l X F w v M S 9 k c 2 4 9 U E l D Q U 5 l d C 9 Q S U N B T m V 0 L 0 F u b n V h b F J l c G 9 y d C 9 0 Y m w y O S 5 7 S U N Q I E R l d m l j Z S w x N H 0 m c X V v d D s s J n F 1 b 3 Q 7 T 2 R i Y y 5 E Y X R h U 2 9 1 c m N l X F w v M S 9 k c 2 4 9 U E l D Q U 5 l d C 9 Q S U N B T m V 0 L 0 F u b n V h b F J l c G 9 y d C 9 0 Y m w y O S 5 7 S U N Q I E R l d m l j Z S A o J S k s M T V 9 J n F 1 b 3 Q 7 L C Z x d W 9 0 O 0 9 k Y m M u R G F 0 Y V N v d X J j Z V x c L z E v Z H N u P V B J Q 0 F O Z X Q v U E l D Q U 5 l d C 9 B b m 5 1 Y W x S Z X B v c n Q v d G J s M j k u e 1 J l b m F s I F N 1 c H B v c n Q s M T Z 9 J n F 1 b 3 Q 7 L C Z x d W 9 0 O 0 9 k Y m M u R G F 0 Y V N v d X J j Z V x c L z E v Z H N u P V B J Q 0 F O Z X Q v U E l D Q U 5 l d C 9 B b m 5 1 Y W x S Z X B v c n Q v d G J s M j k u e 1 J l b m F s I F N 1 c H B v c n Q g K C U p L D E 3 f S Z x d W 9 0 O y w m c X V v d D t P Z G J j L k R h d G F T b 3 V y Y 2 V c X C 8 x L 2 R z b j 1 Q S U N B T m V 0 L 1 B J Q 0 F O Z X Q v Q W 5 u d W F s U m V w b 3 J 0 L 3 R i b D I 5 L n t I a W d o I E Z s b 3 c g T m F z Y W w g Q 2 F u b n V s Y S B U a G V y Y X B 5 L D E 4 f S Z x d W 9 0 O y w m c X V v d D t P Z G J j L k R h d G F T b 3 V y Y 2 V c X C 8 x L 2 R z b j 1 Q S U N B T m V 0 L 1 B J Q 0 F O Z X Q v Q W 5 u d W F s U m V w b 3 J 0 L 3 R i b D I 5 L n t I a W d o I E Z s b 3 c g T m F z Y W w g Q 2 F u b n V s Y S B U a G V y Y X B 5 I C g l K S w x O X 0 m c X V v d D t d L C Z x d W 9 0 O 1 J l b G F 0 a W 9 u c 2 h p c E l u Z m 8 m c X V v d D s 6 W 1 1 9 I i A v P j x F b n R y e S B U e X B l P S J B Z G R l Z F R v R G F 0 Y U 1 v Z G V s I i B W Y W x 1 Z T 0 i b D A i I C 8 + P C 9 T d G F i b G V F b n R y a W V z P j w v S X R l b T 4 8 S X R l b T 4 8 S X R l b U x v Y 2 F 0 a W 9 u P j x J d G V t V H l w Z T 5 G b 3 J t d W x h P C 9 J d G V t V H l w Z T 4 8 S X R l b V B h d G g + U 2 V j d G l v b j E v d G J s M j k v U 2 9 1 c m N l P C 9 J d G V t U G F 0 a D 4 8 L 0 l 0 Z W 1 M b 2 N h d G l v b j 4 8 U 3 R h Y m x l R W 5 0 c m l l c y A v P j w v S X R l b T 4 8 S X R l b T 4 8 S X R l b U x v Y 2 F 0 a W 9 u P j x J d G V t V H l w Z T 5 G b 3 J t d W x h P C 9 J d G V t V H l w Z T 4 8 S X R l b V B h d G g + U 2 V j d G l v b j E v d G J s M j k v U E l D Q U 5 l d E F u b 2 5 f R G F 0 Y W J h c 2 U 8 L 0 l 0 Z W 1 Q Y X R o P j w v S X R l b U x v Y 2 F 0 a W 9 u P j x T d G F i b G V F b n R y a W V z I C 8 + P C 9 J d G V t P j x J d G V t P j x J d G V t T G 9 j Y X R p b 2 4 + P E l 0 Z W 1 U e X B l P k Z v c m 1 1 b G E 8 L 0 l 0 Z W 1 U e X B l P j x J d G V t U G F 0 a D 5 T Z W N 0 a W 9 u M S 9 0 Y m w y O S 9 k Y m 9 f U 2 N o Z W 1 h P C 9 J d G V t U G F 0 a D 4 8 L 0 l 0 Z W 1 M b 2 N h d G l v b j 4 8 U 3 R h Y m x l R W 5 0 c m l l c y A v P j w v S X R l b T 4 8 S X R l b T 4 8 S X R l b U x v Y 2 F 0 a W 9 u P j x J d G V t V H l w Z T 5 G b 3 J t d W x h P C 9 J d G V t V H l w Z T 4 8 S X R l b V B h d G g + U 2 V j d G l v b j E v d G J s M j k v d G J s M j l f V G F i b G U 8 L 0 l 0 Z W 1 Q Y X R o P j w v S X R l b U x v Y 2 F 0 a W 9 u P j x T d G F i b G V F b n R y a W V z I C 8 + P C 9 J d G V t P j x J d G V t P j x J d G V t T G 9 j Y X R p b 2 4 + P E l 0 Z W 1 U e X B l P k Z v c m 1 1 b G E 8 L 0 l 0 Z W 1 U e X B l P j x J d G V t U G F 0 a D 5 T Z W N 0 a W 9 u M S 9 0 Y m w y O S 9 T b 3 J 0 Z W Q l M j B S b 3 d z P C 9 J d G V t U G F 0 a D 4 8 L 0 l 0 Z W 1 M b 2 N h d G l v b j 4 8 U 3 R h Y m x l R W 5 0 c m l l c y A v P j w v S X R l b T 4 8 S X R l b T 4 8 S X R l b U x v Y 2 F 0 a W 9 u P j x J d G V t V H l w Z T 5 G b 3 J t d W x h P C 9 J d G V t V H l w Z T 4 8 S X R l b V B h d G g + U 2 V j d G l v b j E v d G J s M j k v U m V t b 3 Z l Z C U y M E N v b H V t b n M 8 L 0 l 0 Z W 1 Q Y X R o P j w v S X R l b U x v Y 2 F 0 a W 9 u P j x T d G F i b G V F b n R y a W V z I C 8 + P C 9 J d G V t P j x J d G V t P j x J d G V t T G 9 j Y X R p b 2 4 + P E l 0 Z W 1 U e X B l P k Z v c m 1 1 b G E 8 L 0 l 0 Z W 1 U e X B l P j x J d G V t U G F 0 a D 5 T Z W N 0 a W 9 u M S 9 0 Y m w z 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d W 5 0 I i B W Y W x 1 Z T 0 i b D A i I C 8 + P E V u d H J 5 I F R 5 c G U 9 I k Z p b G x M Y X N 0 V X B k Y X R l Z C I g V m F s d W U 9 I m Q y M D I w L T E w L T I 5 V D E 2 O j E w O j M y L j Q x N z E 4 O D B a I i A v P j x F b n R y e S B U e X B l P S J G a W x s Q 2 9 s d W 1 u V H l w Z X M i I F Z h b H V l P S J z Q m d Z Q 0 J n S U d B Z 1 l D Q m d J R y I g L z 4 8 R W 5 0 c n k g V H l w Z T 0 i R m l s b E N v b H V t b k 5 h b W V z I i B W Y W x 1 Z T 0 i c 1 s m c X V v d D t Z Z W F y J n F 1 b 3 Q 7 L C Z x d W 9 0 O 1 Z l b n R p b G F 0 a W 9 u I F N 0 Y X R 1 c y 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Y j d k M j Y 3 N T k t Z j F i Y y 0 0 M G U w L T g w O W Y t Z m I z Z m N m Y 2 Y 1 M T g z I i A v P j x F b n R y e S B U e X B l P S J G a W x s R X J y b 3 J D b 2 R l I i B W Y W x 1 Z T 0 i c 1 V u a 2 5 v d 2 4 i I C 8 + P E V u d H J 5 I F R 5 c G U 9 I k Z p b G x T d G F 0 d X M i I F Z h b H V l P S J z Q 2 9 t c G x l d G U i I C 8 + P E V u d H J 5 I F R 5 c G U 9 I k Z p b G x D b 3 V u d C I g V m F s d W U 9 I m w x N i 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z M C 5 7 W W V h c i w w f S Z x d W 9 0 O y w m c X V v d D t P Z G J j L k R h d G F T b 3 V y Y 2 V c X C 8 x L 2 R z b j 1 Q S U N B T m V 0 L 1 B J Q 0 F O Z X Q v Q W 5 u d W F s U m V w b 3 J 0 L 3 R i b D M w L n t W Z W 5 0 a W x h d G l v b i B T d G F 0 d X M s M X 0 m c X V v d D s s J n F 1 b 3 Q 7 T 2 R i Y y 5 E Y X R h U 2 9 1 c m N l X F w v M S 9 k c 2 4 9 U E l D Q U 5 l d C 9 Q S U N B T m V 0 L 0 F u b n V h b F J l c G 9 y d C 9 0 Y m w z M C 5 7 X H U w M D N j M S w y f S Z x d W 9 0 O y w m c X V v d D t P Z G J j L k R h d G F T b 3 V y Y 2 V c X C 8 x L 2 R z b j 1 Q S U N B T m V 0 L 1 B J Q 0 F O Z X Q v Q W 5 u d W F s U m V w b 3 J 0 L 3 R i b D M w L n t c d T A w M 2 M x I C g l K S w z f S Z x d W 9 0 O y w m c X V v d D t P Z G J j L k R h d G F T b 3 V y Y 2 V c X C 8 x L 2 R z b j 1 Q S U N B T m V 0 L 1 B J Q 0 F O Z X Q v Q W 5 u d W F s U m V w b 3 J 0 L 3 R i b D M w L n s x L T Q s N H 0 m c X V v d D s s J n F 1 b 3 Q 7 T 2 R i Y y 5 E Y X R h U 2 9 1 c m N l X F w v M S 9 k c 2 4 9 U E l D Q U 5 l d C 9 Q S U N B T m V 0 L 0 F u b n V h b F J l c G 9 y d C 9 0 Y m w z M C 5 7 M S 0 0 I C g l K S w 1 f S Z x d W 9 0 O y w m c X V v d D t P Z G J j L k R h d G F T b 3 V y Y 2 V c X C 8 x L 2 R z b j 1 Q S U N B T m V 0 L 1 B J Q 0 F O Z X Q v Q W 5 u d W F s U m V w b 3 J 0 L 3 R i b D M w L n s 1 L T E w L D Z 9 J n F 1 b 3 Q 7 L C Z x d W 9 0 O 0 9 k Y m M u R G F 0 Y V N v d X J j Z V x c L z E v Z H N u P V B J Q 0 F O Z X Q v U E l D Q U 5 l d C 9 B b m 5 1 Y W x S Z X B v c n Q v d G J s M z A u e z U t M T A g K C U p L D d 9 J n F 1 b 3 Q 7 L C Z x d W 9 0 O 0 9 k Y m M u R G F 0 Y V N v d X J j Z V x c L z E v Z H N u P V B J Q 0 F O Z X Q v U E l D Q U 5 l d C 9 B b m 5 1 Y W x S Z X B v c n Q v d G J s M z A u e z E x L T E 1 L D h 9 J n F 1 b 3 Q 7 L C Z x d W 9 0 O 0 9 k Y m M u R G F 0 Y V N v d X J j Z V x c L z E v Z H N u P V B J Q 0 F O Z X Q v U E l D Q U 5 l d C 9 B b m 5 1 Y W x S Z X B v c n Q v d G J s M z A u e z E x L T E 1 I C g l K S w 5 f S Z x d W 9 0 O y w m c X V v d D t P Z G J j L k R h d G F T b 3 V y Y 2 V c X C 8 x L 2 R z b j 1 Q S U N B T m V 0 L 1 B J Q 0 F O Z X Q v Q W 5 u d W F s U m V w b 3 J 0 L 3 R i b D M w L n t U b 3 R h b C w x M H 0 m c X V v d D s s J n F 1 b 3 Q 7 T 2 R i Y y 5 E Y X R h U 2 9 1 c m N l X F w v M S 9 k c 2 4 9 U E l D Q U 5 l d C 9 Q S U N B T m V 0 L 0 F u b n V h b F J l c G 9 y d C 9 0 Y m w z M C 5 7 V G 9 0 Y W w g K C U p L D E x f S Z x d W 9 0 O 1 0 s J n F 1 b 3 Q 7 Q 2 9 s d W 1 u Q 2 9 1 b n Q m c X V v d D s 6 M T I s J n F 1 b 3 Q 7 S 2 V 5 Q 2 9 s d W 1 u T m F t Z X M m c X V v d D s 6 W 1 0 s J n F 1 b 3 Q 7 Q 2 9 s d W 1 u S W R l b n R p d G l l c y Z x d W 9 0 O z p b J n F 1 b 3 Q 7 T 2 R i Y y 5 E Y X R h U 2 9 1 c m N l X F w v M S 9 k c 2 4 9 U E l D Q U 5 l d C 9 Q S U N B T m V 0 L 0 F u b n V h b F J l c G 9 y d C 9 0 Y m w z M C 5 7 W W V h c i w w f S Z x d W 9 0 O y w m c X V v d D t P Z G J j L k R h d G F T b 3 V y Y 2 V c X C 8 x L 2 R z b j 1 Q S U N B T m V 0 L 1 B J Q 0 F O Z X Q v Q W 5 u d W F s U m V w b 3 J 0 L 3 R i b D M w L n t W Z W 5 0 a W x h d G l v b i B T d G F 0 d X M s M X 0 m c X V v d D s s J n F 1 b 3 Q 7 T 2 R i Y y 5 E Y X R h U 2 9 1 c m N l X F w v M S 9 k c 2 4 9 U E l D Q U 5 l d C 9 Q S U N B T m V 0 L 0 F u b n V h b F J l c G 9 y d C 9 0 Y m w z M C 5 7 X H U w M D N j M S w y f S Z x d W 9 0 O y w m c X V v d D t P Z G J j L k R h d G F T b 3 V y Y 2 V c X C 8 x L 2 R z b j 1 Q S U N B T m V 0 L 1 B J Q 0 F O Z X Q v Q W 5 u d W F s U m V w b 3 J 0 L 3 R i b D M w L n t c d T A w M 2 M x I C g l K S w z f S Z x d W 9 0 O y w m c X V v d D t P Z G J j L k R h d G F T b 3 V y Y 2 V c X C 8 x L 2 R z b j 1 Q S U N B T m V 0 L 1 B J Q 0 F O Z X Q v Q W 5 u d W F s U m V w b 3 J 0 L 3 R i b D M w L n s x L T Q s N H 0 m c X V v d D s s J n F 1 b 3 Q 7 T 2 R i Y y 5 E Y X R h U 2 9 1 c m N l X F w v M S 9 k c 2 4 9 U E l D Q U 5 l d C 9 Q S U N B T m V 0 L 0 F u b n V h b F J l c G 9 y d C 9 0 Y m w z M C 5 7 M S 0 0 I C g l K S w 1 f S Z x d W 9 0 O y w m c X V v d D t P Z G J j L k R h d G F T b 3 V y Y 2 V c X C 8 x L 2 R z b j 1 Q S U N B T m V 0 L 1 B J Q 0 F O Z X Q v Q W 5 u d W F s U m V w b 3 J 0 L 3 R i b D M w L n s 1 L T E w L D Z 9 J n F 1 b 3 Q 7 L C Z x d W 9 0 O 0 9 k Y m M u R G F 0 Y V N v d X J j Z V x c L z E v Z H N u P V B J Q 0 F O Z X Q v U E l D Q U 5 l d C 9 B b m 5 1 Y W x S Z X B v c n Q v d G J s M z A u e z U t M T A g K C U p L D d 9 J n F 1 b 3 Q 7 L C Z x d W 9 0 O 0 9 k Y m M u R G F 0 Y V N v d X J j Z V x c L z E v Z H N u P V B J Q 0 F O Z X Q v U E l D Q U 5 l d C 9 B b m 5 1 Y W x S Z X B v c n Q v d G J s M z A u e z E x L T E 1 L D h 9 J n F 1 b 3 Q 7 L C Z x d W 9 0 O 0 9 k Y m M u R G F 0 Y V N v d X J j Z V x c L z E v Z H N u P V B J Q 0 F O Z X Q v U E l D Q U 5 l d C 9 B b m 5 1 Y W x S Z X B v c n Q v d G J s M z A u e z E x L T E 1 I C g l K S w 5 f S Z x d W 9 0 O y w m c X V v d D t P Z G J j L k R h d G F T b 3 V y Y 2 V c X C 8 x L 2 R z b j 1 Q S U N B T m V 0 L 1 B J Q 0 F O Z X Q v Q W 5 u d W F s U m V w b 3 J 0 L 3 R i b D M w L n t U b 3 R h b C w x M H 0 m c X V v d D s s J n F 1 b 3 Q 7 T 2 R i Y y 5 E Y X R h U 2 9 1 c m N l X F w v M S 9 k c 2 4 9 U E l D Q U 5 l d C 9 Q S U N B T m V 0 L 0 F u b n V h b F J l c G 9 y d C 9 0 Y m w z M C 5 7 V G 9 0 Y W w g K C U p L D E x f S Z x d W 9 0 O 1 0 s J n F 1 b 3 Q 7 U m V s Y X R p b 2 5 z a G l w S W 5 m b y Z x d W 9 0 O z p b X X 0 i I C 8 + P C 9 T d G F i b G V F b n R y a W V z P j w v S X R l b T 4 8 S X R l b T 4 8 S X R l b U x v Y 2 F 0 a W 9 u P j x J d G V t V H l w Z T 5 G b 3 J t d W x h P C 9 J d G V t V H l w Z T 4 8 S X R l b V B h d G g + U 2 V j d G l v b j E v d G J s M z A v U 2 9 1 c m N l P C 9 J d G V t U G F 0 a D 4 8 L 0 l 0 Z W 1 M b 2 N h d G l v b j 4 8 U 3 R h Y m x l R W 5 0 c m l l c y A v P j w v S X R l b T 4 8 S X R l b T 4 8 S X R l b U x v Y 2 F 0 a W 9 u P j x J d G V t V H l w Z T 5 G b 3 J t d W x h P C 9 J d G V t V H l w Z T 4 8 S X R l b V B h d G g + U 2 V j d G l v b j E v d G J s M z A v U E l D Q U 5 l d E F u b 2 5 f R G F 0 Y W J h c 2 U 8 L 0 l 0 Z W 1 Q Y X R o P j w v S X R l b U x v Y 2 F 0 a W 9 u P j x T d G F i b G V F b n R y a W V z I C 8 + P C 9 J d G V t P j x J d G V t P j x J d G V t T G 9 j Y X R p b 2 4 + P E l 0 Z W 1 U e X B l P k Z v c m 1 1 b G E 8 L 0 l 0 Z W 1 U e X B l P j x J d G V t U G F 0 a D 5 T Z W N 0 a W 9 u M S 9 0 Y m w z M C 9 k Y m 9 f U 2 N o Z W 1 h P C 9 J d G V t U G F 0 a D 4 8 L 0 l 0 Z W 1 M b 2 N h d G l v b j 4 8 U 3 R h Y m x l R W 5 0 c m l l c y A v P j w v S X R l b T 4 8 S X R l b T 4 8 S X R l b U x v Y 2 F 0 a W 9 u P j x J d G V t V H l w Z T 5 G b 3 J t d W x h P C 9 J d G V t V H l w Z T 4 8 S X R l b V B h d G g + U 2 V j d G l v b j E v d G J s M z A v d G J s M z B f V G F i b G U 8 L 0 l 0 Z W 1 Q Y X R o P j w v S X R l b U x v Y 2 F 0 a W 9 u P j x T d G F i b G V F b n R y a W V z I C 8 + P C 9 J d G V t P j x J d G V t P j x J d G V t T G 9 j Y X R p b 2 4 + P E l 0 Z W 1 U e X B l P k Z v c m 1 1 b G E 8 L 0 l 0 Z W 1 U e X B l P j x J d G V t U G F 0 a D 5 T Z W N 0 a W 9 u M S 9 0 Y m w z M C 9 T b 3 J 0 Z W Q l M j B S b 3 d z P C 9 J d G V t U G F 0 a D 4 8 L 0 l 0 Z W 1 M b 2 N h d G l v b j 4 8 U 3 R h Y m x l R W 5 0 c m l l c y A v P j w v S X R l b T 4 8 S X R l b T 4 8 S X R l b U x v Y 2 F 0 a W 9 u P j x J d G V t V H l w Z T 5 G b 3 J t d W x h P C 9 J d G V t V H l w Z T 4 8 S X R l b V B h d G g + U 2 V j d G l v b j E v d G J s M z A v U m V t b 3 Z l Z C U y M E N v b H V t b n M 8 L 0 l 0 Z W 1 Q Y X R o P j w v S X R l b U x v Y 2 F 0 a W 9 u P j x T d G F i b G V F b n R y a W V z I C 8 + P C 9 J d G V t P j x J d G V t P j x J d G V t T G 9 j Y X R p b 2 4 + P E l 0 Z W 1 U e X B l P k Z v c m 1 1 b G E 8 L 0 l 0 Z W 1 U e X B l P j x J d G V t U G F 0 a D 5 T Z W N 0 a W 9 u M S 9 0 Y m w z 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E 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y V D E 0 O j E z O j M z L j g 3 N z Q 2 O D d a I i A v P j x F b n R y e S B U e X B l P S J G a W x s Q 2 9 s d W 1 u V H l w Z X M i I F Z h b H V l P S J z Q m d Z Q 0 J n S U d B Z 1 l D Q m d J R 0 F n W T 0 i I C 8 + P E V u d H J 5 I F R 5 c G U 9 I k Z p b G x D b 2 x 1 b W 5 O Y W 1 l c y I g V m F s d W U 9 I n N b J n F 1 b 3 Q 7 W W V h c i Z x d W 9 0 O y w m c X V v d D t P c m d h b m l z Y X R p b 2 4 m c X V v d D s s J n F 1 b 3 Q 7 S W 5 2 Y X N p d m U g b 2 5 s e S Z x d W 9 0 O y w m c X V v d D t J b n Z h c 2 l 2 Z S B v b m x 5 I C g l K S Z x d W 9 0 O y w m c X V v d D t O b 2 4 t a W 5 2 Y X N p d m U g b 2 5 s e S Z x d W 9 0 O y w m c X V v d D t O b 2 4 t a W 5 2 Y X N p d m U g b 2 5 s e S A o J S k m c X V v d D s s J n F 1 b 3 Q 7 Q m 9 0 a C Z x d W 9 0 O y w m c X V v d D t C b 3 R o I C g l K S Z x d W 9 0 O y w m c X V v d D t O Z W l 0 a G V y J n F 1 b 3 Q 7 L C Z x d W 9 0 O 0 5 l a X R o Z X I g K C U p J n F 1 b 3 Q 7 L C Z x d W 9 0 O 1 V u a 2 5 v d 2 4 m c X V v d D s s J n F 1 b 3 Q 7 V W 5 r b m 9 3 b i A o J S k m c X V v d D s s J n F 1 b 3 Q 7 V G 9 0 Y W w m c X V v d D s s J n F 1 b 3 Q 7 V G 9 0 Y W w g K C U p J n F 1 b 3 Q 7 X S I g L z 4 8 R W 5 0 c n k g V H l w Z T 0 i U X V l c n l J R C I g V m F s d W U 9 I n N h Z j M z O G Y 1 N i 0 5 N j Y 0 L T Q x Z j Y t O T E 0 M i 0 w M z k 3 M G E 2 Z D N l O G I 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z E u e 1 l l Y X I s M H 0 m c X V v d D s s J n F 1 b 3 Q 7 T 2 R i Y y 5 E Y X R h U 2 9 1 c m N l X F w v M S 9 k c 2 4 9 U E l D Q U 5 l d C 9 Q S U N B T m V 0 L 0 F u b n V h b F J l c G 9 y d C 9 0 Y m w z M S 5 7 T 3 J n Y W 5 p c 2 F 0 a W 9 u L D F 9 J n F 1 b 3 Q 7 L C Z x d W 9 0 O 0 9 k Y m M u R G F 0 Y V N v d X J j Z V x c L z E v Z H N u P V B J Q 0 F O Z X Q v U E l D Q U 5 l d C 9 B b m 5 1 Y W x S Z X B v c n Q v d G J s M z E u e 0 l u d m F z a X Z l I G 9 u b H k s M n 0 m c X V v d D s s J n F 1 b 3 Q 7 T 2 R i Y y 5 E Y X R h U 2 9 1 c m N l X F w v M S 9 k c 2 4 9 U E l D Q U 5 l d C 9 Q S U N B T m V 0 L 0 F u b n V h b F J l c G 9 y d C 9 0 Y m w z M S 5 7 S W 5 2 Y X N p d m U g b 2 5 s e S A o J S k s M 3 0 m c X V v d D s s J n F 1 b 3 Q 7 T 2 R i Y y 5 E Y X R h U 2 9 1 c m N l X F w v M S 9 k c 2 4 9 U E l D Q U 5 l d C 9 Q S U N B T m V 0 L 0 F u b n V h b F J l c G 9 y d C 9 0 Y m w z M S 5 7 T m 9 u L W l u d m F z a X Z l I G 9 u b H k s N H 0 m c X V v d D s s J n F 1 b 3 Q 7 T 2 R i Y y 5 E Y X R h U 2 9 1 c m N l X F w v M S 9 k c 2 4 9 U E l D Q U 5 l d C 9 Q S U N B T m V 0 L 0 F u b n V h b F J l c G 9 y d C 9 0 Y m w z M S 5 7 T m 9 u L W l u d m F z a X Z l I G 9 u b H k g K C U p L D V 9 J n F 1 b 3 Q 7 L C Z x d W 9 0 O 0 9 k Y m M u R G F 0 Y V N v d X J j Z V x c L z E v Z H N u P V B J Q 0 F O Z X Q v U E l D Q U 5 l d C 9 B b m 5 1 Y W x S Z X B v c n Q v d G J s M z E u e 0 J v d G g s N n 0 m c X V v d D s s J n F 1 b 3 Q 7 T 2 R i Y y 5 E Y X R h U 2 9 1 c m N l X F w v M S 9 k c 2 4 9 U E l D Q U 5 l d C 9 Q S U N B T m V 0 L 0 F u b n V h b F J l c G 9 y d C 9 0 Y m w z M S 5 7 Q m 9 0 a C A o J S k s N 3 0 m c X V v d D s s J n F 1 b 3 Q 7 T 2 R i Y y 5 E Y X R h U 2 9 1 c m N l X F w v M S 9 k c 2 4 9 U E l D Q U 5 l d C 9 Q S U N B T m V 0 L 0 F u b n V h b F J l c G 9 y d C 9 0 Y m w z M S 5 7 T m V p d G h l c i w 4 f S Z x d W 9 0 O y w m c X V v d D t P Z G J j L k R h d G F T b 3 V y Y 2 V c X C 8 x L 2 R z b j 1 Q S U N B T m V 0 L 1 B J Q 0 F O Z X Q v Q W 5 u d W F s U m V w b 3 J 0 L 3 R i b D M x L n t O Z W l 0 a G V y I C g l K S w 5 f S Z x d W 9 0 O y w m c X V v d D t P Z G J j L k R h d G F T b 3 V y Y 2 V c X C 8 x L 2 R z b j 1 Q S U N B T m V 0 L 1 B J Q 0 F O Z X Q v Q W 5 u d W F s U m V w b 3 J 0 L 3 R i b D M x L n t V b m t u b 3 d u L D E w f S Z x d W 9 0 O y w m c X V v d D t P Z G J j L k R h d G F T b 3 V y Y 2 V c X C 8 x L 2 R z b j 1 Q S U N B T m V 0 L 1 B J Q 0 F O Z X Q v Q W 5 u d W F s U m V w b 3 J 0 L 3 R i b D M x L n t V b m t u b 3 d u I C g l K S w x M X 0 m c X V v d D s s J n F 1 b 3 Q 7 T 2 R i Y y 5 E Y X R h U 2 9 1 c m N l X F w v M S 9 k c 2 4 9 U E l D Q U 5 l d C 9 Q S U N B T m V 0 L 0 F u b n V h b F J l c G 9 y d C 9 0 Y m w z M S 5 7 V G 9 0 Y W w s M T J 9 J n F 1 b 3 Q 7 L C Z x d W 9 0 O 0 9 k Y m M u R G F 0 Y V N v d X J j Z V x c L z E v Z H N u P V B J Q 0 F O Z X Q v U E l D Q U 5 l d C 9 B b m 5 1 Y W x S Z X B v c n Q v d G J s M z E u e 1 R v d G F s I C g l K S w x M 3 0 m c X V v d D t d L C Z x d W 9 0 O 0 N v b H V t b k N v d W 5 0 J n F 1 b 3 Q 7 O j E 0 L C Z x d W 9 0 O 0 t l e U N v b H V t b k 5 h b W V z J n F 1 b 3 Q 7 O l t d L C Z x d W 9 0 O 0 N v b H V t b k l k Z W 5 0 a X R p Z X M m c X V v d D s 6 W y Z x d W 9 0 O 0 9 k Y m M u R G F 0 Y V N v d X J j Z V x c L z E v Z H N u P V B J Q 0 F O Z X Q v U E l D Q U 5 l d C 9 B b m 5 1 Y W x S Z X B v c n Q v d G J s M z E u e 1 l l Y X I s M H 0 m c X V v d D s s J n F 1 b 3 Q 7 T 2 R i Y y 5 E Y X R h U 2 9 1 c m N l X F w v M S 9 k c 2 4 9 U E l D Q U 5 l d C 9 Q S U N B T m V 0 L 0 F u b n V h b F J l c G 9 y d C 9 0 Y m w z M S 5 7 T 3 J n Y W 5 p c 2 F 0 a W 9 u L D F 9 J n F 1 b 3 Q 7 L C Z x d W 9 0 O 0 9 k Y m M u R G F 0 Y V N v d X J j Z V x c L z E v Z H N u P V B J Q 0 F O Z X Q v U E l D Q U 5 l d C 9 B b m 5 1 Y W x S Z X B v c n Q v d G J s M z E u e 0 l u d m F z a X Z l I G 9 u b H k s M n 0 m c X V v d D s s J n F 1 b 3 Q 7 T 2 R i Y y 5 E Y X R h U 2 9 1 c m N l X F w v M S 9 k c 2 4 9 U E l D Q U 5 l d C 9 Q S U N B T m V 0 L 0 F u b n V h b F J l c G 9 y d C 9 0 Y m w z M S 5 7 S W 5 2 Y X N p d m U g b 2 5 s e S A o J S k s M 3 0 m c X V v d D s s J n F 1 b 3 Q 7 T 2 R i Y y 5 E Y X R h U 2 9 1 c m N l X F w v M S 9 k c 2 4 9 U E l D Q U 5 l d C 9 Q S U N B T m V 0 L 0 F u b n V h b F J l c G 9 y d C 9 0 Y m w z M S 5 7 T m 9 u L W l u d m F z a X Z l I G 9 u b H k s N H 0 m c X V v d D s s J n F 1 b 3 Q 7 T 2 R i Y y 5 E Y X R h U 2 9 1 c m N l X F w v M S 9 k c 2 4 9 U E l D Q U 5 l d C 9 Q S U N B T m V 0 L 0 F u b n V h b F J l c G 9 y d C 9 0 Y m w z M S 5 7 T m 9 u L W l u d m F z a X Z l I G 9 u b H k g K C U p L D V 9 J n F 1 b 3 Q 7 L C Z x d W 9 0 O 0 9 k Y m M u R G F 0 Y V N v d X J j Z V x c L z E v Z H N u P V B J Q 0 F O Z X Q v U E l D Q U 5 l d C 9 B b m 5 1 Y W x S Z X B v c n Q v d G J s M z E u e 0 J v d G g s N n 0 m c X V v d D s s J n F 1 b 3 Q 7 T 2 R i Y y 5 E Y X R h U 2 9 1 c m N l X F w v M S 9 k c 2 4 9 U E l D Q U 5 l d C 9 Q S U N B T m V 0 L 0 F u b n V h b F J l c G 9 y d C 9 0 Y m w z M S 5 7 Q m 9 0 a C A o J S k s N 3 0 m c X V v d D s s J n F 1 b 3 Q 7 T 2 R i Y y 5 E Y X R h U 2 9 1 c m N l X F w v M S 9 k c 2 4 9 U E l D Q U 5 l d C 9 Q S U N B T m V 0 L 0 F u b n V h b F J l c G 9 y d C 9 0 Y m w z M S 5 7 T m V p d G h l c i w 4 f S Z x d W 9 0 O y w m c X V v d D t P Z G J j L k R h d G F T b 3 V y Y 2 V c X C 8 x L 2 R z b j 1 Q S U N B T m V 0 L 1 B J Q 0 F O Z X Q v Q W 5 u d W F s U m V w b 3 J 0 L 3 R i b D M x L n t O Z W l 0 a G V y I C g l K S w 5 f S Z x d W 9 0 O y w m c X V v d D t P Z G J j L k R h d G F T b 3 V y Y 2 V c X C 8 x L 2 R z b j 1 Q S U N B T m V 0 L 1 B J Q 0 F O Z X Q v Q W 5 u d W F s U m V w b 3 J 0 L 3 R i b D M x L n t V b m t u b 3 d u L D E w f S Z x d W 9 0 O y w m c X V v d D t P Z G J j L k R h d G F T b 3 V y Y 2 V c X C 8 x L 2 R z b j 1 Q S U N B T m V 0 L 1 B J Q 0 F O Z X Q v Q W 5 u d W F s U m V w b 3 J 0 L 3 R i b D M x L n t V b m t u b 3 d u I C g l K S w x M X 0 m c X V v d D s s J n F 1 b 3 Q 7 T 2 R i Y y 5 E Y X R h U 2 9 1 c m N l X F w v M S 9 k c 2 4 9 U E l D Q U 5 l d C 9 Q S U N B T m V 0 L 0 F u b n V h b F J l c G 9 y d C 9 0 Y m w z M S 5 7 V G 9 0 Y W w s M T J 9 J n F 1 b 3 Q 7 L C Z x d W 9 0 O 0 9 k Y m M u R G F 0 Y V N v d X J j Z V x c L z E v Z H N u P V B J Q 0 F O Z X Q v U E l D Q U 5 l d C 9 B b m 5 1 Y W x S Z X B v c n Q v d G J s M z E u e 1 R v d G F s I C g l K S w x M 3 0 m c X V v d D t d L C Z x d W 9 0 O 1 J l b G F 0 a W 9 u c 2 h p c E l u Z m 8 m c X V v d D s 6 W 1 1 9 I i A v P j x F b n R y e S B U e X B l P S J B Z G R l Z F R v R G F 0 Y U 1 v Z G V s I i B W Y W x 1 Z T 0 i b D A i I C 8 + P C 9 T d G F i b G V F b n R y a W V z P j w v S X R l b T 4 8 S X R l b T 4 8 S X R l b U x v Y 2 F 0 a W 9 u P j x J d G V t V H l w Z T 5 G b 3 J t d W x h P C 9 J d G V t V H l w Z T 4 8 S X R l b V B h d G g + U 2 V j d G l v b j E v d G J s M z E v U 2 9 1 c m N l P C 9 J d G V t U G F 0 a D 4 8 L 0 l 0 Z W 1 M b 2 N h d G l v b j 4 8 U 3 R h Y m x l R W 5 0 c m l l c y A v P j w v S X R l b T 4 8 S X R l b T 4 8 S X R l b U x v Y 2 F 0 a W 9 u P j x J d G V t V H l w Z T 5 G b 3 J t d W x h P C 9 J d G V t V H l w Z T 4 8 S X R l b V B h d G g + U 2 V j d G l v b j E v d G J s M z E v U E l D Q U 5 l d E F u b 2 5 f R G F 0 Y W J h c 2 U 8 L 0 l 0 Z W 1 Q Y X R o P j w v S X R l b U x v Y 2 F 0 a W 9 u P j x T d G F i b G V F b n R y a W V z I C 8 + P C 9 J d G V t P j x J d G V t P j x J d G V t T G 9 j Y X R p b 2 4 + P E l 0 Z W 1 U e X B l P k Z v c m 1 1 b G E 8 L 0 l 0 Z W 1 U e X B l P j x J d G V t U G F 0 a D 5 T Z W N 0 a W 9 u M S 9 0 Y m w z M S 9 k Y m 9 f U 2 N o Z W 1 h P C 9 J d G V t U G F 0 a D 4 8 L 0 l 0 Z W 1 M b 2 N h d G l v b j 4 8 U 3 R h Y m x l R W 5 0 c m l l c y A v P j w v S X R l b T 4 8 S X R l b T 4 8 S X R l b U x v Y 2 F 0 a W 9 u P j x J d G V t V H l w Z T 5 G b 3 J t d W x h P C 9 J d G V t V H l w Z T 4 8 S X R l b V B h d G g + U 2 V j d G l v b j E v d G J s M z E v d G J s M z F f V G F i b G U 8 L 0 l 0 Z W 1 Q Y X R o P j w v S X R l b U x v Y 2 F 0 a W 9 u P j x T d G F i b G V F b n R y a W V z I C 8 + P C 9 J d G V t P j x J d G V t P j x J d G V t T G 9 j Y X R p b 2 4 + P E l 0 Z W 1 U e X B l P k Z v c m 1 1 b G E 8 L 0 l 0 Z W 1 U e X B l P j x J d G V t U G F 0 a D 5 T Z W N 0 a W 9 u M S 9 0 Y m w z M S 9 T b 3 J 0 Z W Q l M j B S b 3 d z P C 9 J d G V t U G F 0 a D 4 8 L 0 l 0 Z W 1 M b 2 N h d G l v b j 4 8 U 3 R h Y m x l R W 5 0 c m l l c y A v P j w v S X R l b T 4 8 S X R l b T 4 8 S X R l b U x v Y 2 F 0 a W 9 u P j x J d G V t V H l w Z T 5 G b 3 J t d W x h P C 9 J d G V t V H l w Z T 4 8 S X R l b V B h d G g + U 2 V j d G l v b j E v d G J s M z E v U m V t b 3 Z l Z C U y M E N v b H V t b n M 8 L 0 l 0 Z W 1 Q Y X R o P j w v S X R l b U x v Y 2 F 0 a W 9 u P j x T d G F i b G V F b n R y a W V z I C 8 + P C 9 J d G V t P j x J d G V t P j x J d G V t T G 9 j Y X R p b 2 4 + P E l 0 Z W 1 U e X B l P k Z v c m 1 1 b G E 8 L 0 l 0 Z W 1 U e X B l P j x J d G V t U G F 0 a D 5 T Z W N 0 a W 9 u M S 9 0 Y m w z 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I 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F c n J v c k N v d W 5 0 I i B W Y W x 1 Z T 0 i b D A i I C 8 + P E V u d H J 5 I F R 5 c G U 9 I k Z p b G x M Y X N 0 V X B k Y X R l Z C I g V m F s d W U 9 I m Q y M D I w L T E w L T I 5 V D E 2 O j E w O j M z L j A x N z c 3 N D N a I i A v P j x F b n R y e S B U e X B l P S J G a W x s Q 2 9 s d W 1 u V H l w Z X M i I F Z h b H V l P S J z Q m d J R k F n V U N C U U l G Q W d Z P S I g L z 4 8 R W 5 0 c n k g V H l w Z T 0 i R m l s b E N v b H V t b k 5 h b W V z I i B W Y W x 1 Z T 0 i c 1 s m c X V v d D t B Z 2 U g K F l l Y X J z K S Z x d W 9 0 O y w m c X V v d D t N Y W x l J n F 1 b 3 Q 7 L C Z x d W 9 0 O 0 1 h b G U g K C U p J n F 1 b 3 Q 7 L C Z x d W 9 0 O 0 Z l b W F s Z S Z x d W 9 0 O y w m c X V v d D t G Z W 1 h b G U g K C U p J n F 1 b 3 Q 7 L C Z x d W 9 0 O 0 F t Y m l n d W 9 1 c y Z x d W 9 0 O y w m c X V v d D t B b W J p Z 3 V v d X M g K C U p J n F 1 b 3 Q 7 L C Z x d W 9 0 O 1 V u a 2 5 v d 2 4 m c X V v d D s s J n F 1 b 3 Q 7 V W 5 r b m 9 3 b i g l K S Z x d W 9 0 O y w m c X V v d D t U b 3 R h b C Z x d W 9 0 O y w m c X V v d D t U b 3 R h b C A o J S k m c X V v d D t d I i A v P j x F b n R y e S B U e X B l P S J R d W V y e U l E I i B W Y W x 1 Z T 0 i c 2 R i M j V k M T Z l L W Q 1 M G Q t N G U 0 Z i 0 4 M m E 5 L T I 4 Z m I 1 N j B h M m Q 2 Y y I g L z 4 8 R W 5 0 c n k g V H l w Z T 0 i R m l s b E V y c m 9 y Q 2 9 k Z S I g V m F s d W U 9 I n N V b m t u b 3 d u I i A v P j x F b n R y e S B U e X B l P S J G a W x s U 3 R h d H V z I i B W Y W x 1 Z T 0 i c 0 N v b X B s Z X R l I i A v P j x F b n R y e S B U e X B l P S J G a W x s Q 2 9 1 b n Q i I F Z h b H V l P S J s M T c 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z I u e 0 F n Z S A o W W V h c n M p L D B 9 J n F 1 b 3 Q 7 L C Z x d W 9 0 O 0 9 k Y m M u R G F 0 Y V N v d X J j Z V x c L z E v Z H N u P V B J Q 0 F O Z X Q v U E l D Q U 5 l d C 9 B b m 5 1 Y W x S Z X B v c n Q v d G J s M z I u e 0 1 h b G U s M X 0 m c X V v d D s s J n F 1 b 3 Q 7 T 2 R i Y y 5 E Y X R h U 2 9 1 c m N l X F w v M S 9 k c 2 4 9 U E l D Q U 5 l d C 9 Q S U N B T m V 0 L 0 F u b n V h b F J l c G 9 y d C 9 0 Y m w z M i 5 7 T W F s Z S A o J S k s M n 0 m c X V v d D s s J n F 1 b 3 Q 7 T 2 R i Y y 5 E Y X R h U 2 9 1 c m N l X F w v M S 9 k c 2 4 9 U E l D Q U 5 l d C 9 Q S U N B T m V 0 L 0 F u b n V h b F J l c G 9 y d C 9 0 Y m w z M i 5 7 R m V t Y W x l L D N 9 J n F 1 b 3 Q 7 L C Z x d W 9 0 O 0 9 k Y m M u R G F 0 Y V N v d X J j Z V x c L z E v Z H N u P V B J Q 0 F O Z X Q v U E l D Q U 5 l d C 9 B b m 5 1 Y W x S Z X B v c n Q v d G J s M z I u e 0 Z l b W F s Z S A o J S k s N H 0 m c X V v d D s s J n F 1 b 3 Q 7 T 2 R i Y y 5 E Y X R h U 2 9 1 c m N l X F w v M S 9 k c 2 4 9 U E l D Q U 5 l d C 9 Q S U N B T m V 0 L 0 F u b n V h b F J l c G 9 y d C 9 0 Y m w z M i 5 7 Q W 1 i a W d 1 b 3 V z L D V 9 J n F 1 b 3 Q 7 L C Z x d W 9 0 O 0 9 k Y m M u R G F 0 Y V N v d X J j Z V x c L z E v Z H N u P V B J Q 0 F O Z X Q v U E l D Q U 5 l d C 9 B b m 5 1 Y W x S Z X B v c n Q v d G J s M z I u e 0 F t Y m l n d W 9 1 c y A o J S k s N n 0 m c X V v d D s s J n F 1 b 3 Q 7 T 2 R i Y y 5 E Y X R h U 2 9 1 c m N l X F w v M S 9 k c 2 4 9 U E l D Q U 5 l d C 9 Q S U N B T m V 0 L 0 F u b n V h b F J l c G 9 y d C 9 0 Y m w z M i 5 7 V W 5 r b m 9 3 b i w 3 f S Z x d W 9 0 O y w m c X V v d D t P Z G J j L k R h d G F T b 3 V y Y 2 V c X C 8 x L 2 R z b j 1 Q S U N B T m V 0 L 1 B J Q 0 F O Z X Q v Q W 5 u d W F s U m V w b 3 J 0 L 3 R i b D M y L n t V b m t u b 3 d u K C U p L D h 9 J n F 1 b 3 Q 7 L C Z x d W 9 0 O 0 9 k Y m M u R G F 0 Y V N v d X J j Z V x c L z E v Z H N u P V B J Q 0 F O Z X Q v U E l D Q U 5 l d C 9 B b m 5 1 Y W x S Z X B v c n Q v d G J s M z I u e 1 R v d G F s L D l 9 J n F 1 b 3 Q 7 L C Z x d W 9 0 O 0 9 k Y m M u R G F 0 Y V N v d X J j Z V x c L z E v Z H N u P V B J Q 0 F O Z X Q v U E l D Q U 5 l d C 9 B b m 5 1 Y W x S Z X B v c n Q v d G J s M z I u e 1 R v d G F s I C g l K S w x M H 0 m c X V v d D t d L C Z x d W 9 0 O 0 N v b H V t b k N v d W 5 0 J n F 1 b 3 Q 7 O j E x L C Z x d W 9 0 O 0 t l e U N v b H V t b k 5 h b W V z J n F 1 b 3 Q 7 O l t d L C Z x d W 9 0 O 0 N v b H V t b k l k Z W 5 0 a X R p Z X M m c X V v d D s 6 W y Z x d W 9 0 O 0 9 k Y m M u R G F 0 Y V N v d X J j Z V x c L z E v Z H N u P V B J Q 0 F O Z X Q v U E l D Q U 5 l d C 9 B b m 5 1 Y W x S Z X B v c n Q v d G J s M z I u e 0 F n Z S A o W W V h c n M p L D B 9 J n F 1 b 3 Q 7 L C Z x d W 9 0 O 0 9 k Y m M u R G F 0 Y V N v d X J j Z V x c L z E v Z H N u P V B J Q 0 F O Z X Q v U E l D Q U 5 l d C 9 B b m 5 1 Y W x S Z X B v c n Q v d G J s M z I u e 0 1 h b G U s M X 0 m c X V v d D s s J n F 1 b 3 Q 7 T 2 R i Y y 5 E Y X R h U 2 9 1 c m N l X F w v M S 9 k c 2 4 9 U E l D Q U 5 l d C 9 Q S U N B T m V 0 L 0 F u b n V h b F J l c G 9 y d C 9 0 Y m w z M i 5 7 T W F s Z S A o J S k s M n 0 m c X V v d D s s J n F 1 b 3 Q 7 T 2 R i Y y 5 E Y X R h U 2 9 1 c m N l X F w v M S 9 k c 2 4 9 U E l D Q U 5 l d C 9 Q S U N B T m V 0 L 0 F u b n V h b F J l c G 9 y d C 9 0 Y m w z M i 5 7 R m V t Y W x l L D N 9 J n F 1 b 3 Q 7 L C Z x d W 9 0 O 0 9 k Y m M u R G F 0 Y V N v d X J j Z V x c L z E v Z H N u P V B J Q 0 F O Z X Q v U E l D Q U 5 l d C 9 B b m 5 1 Y W x S Z X B v c n Q v d G J s M z I u e 0 Z l b W F s Z S A o J S k s N H 0 m c X V v d D s s J n F 1 b 3 Q 7 T 2 R i Y y 5 E Y X R h U 2 9 1 c m N l X F w v M S 9 k c 2 4 9 U E l D Q U 5 l d C 9 Q S U N B T m V 0 L 0 F u b n V h b F J l c G 9 y d C 9 0 Y m w z M i 5 7 Q W 1 i a W d 1 b 3 V z L D V 9 J n F 1 b 3 Q 7 L C Z x d W 9 0 O 0 9 k Y m M u R G F 0 Y V N v d X J j Z V x c L z E v Z H N u P V B J Q 0 F O Z X Q v U E l D Q U 5 l d C 9 B b m 5 1 Y W x S Z X B v c n Q v d G J s M z I u e 0 F t Y m l n d W 9 1 c y A o J S k s N n 0 m c X V v d D s s J n F 1 b 3 Q 7 T 2 R i Y y 5 E Y X R h U 2 9 1 c m N l X F w v M S 9 k c 2 4 9 U E l D Q U 5 l d C 9 Q S U N B T m V 0 L 0 F u b n V h b F J l c G 9 y d C 9 0 Y m w z M i 5 7 V W 5 r b m 9 3 b i w 3 f S Z x d W 9 0 O y w m c X V v d D t P Z G J j L k R h d G F T b 3 V y Y 2 V c X C 8 x L 2 R z b j 1 Q S U N B T m V 0 L 1 B J Q 0 F O Z X Q v Q W 5 u d W F s U m V w b 3 J 0 L 3 R i b D M y L n t V b m t u b 3 d u K C U p L D h 9 J n F 1 b 3 Q 7 L C Z x d W 9 0 O 0 9 k Y m M u R G F 0 Y V N v d X J j Z V x c L z E v Z H N u P V B J Q 0 F O Z X Q v U E l D Q U 5 l d C 9 B b m 5 1 Y W x S Z X B v c n Q v d G J s M z I u e 1 R v d G F s L D l 9 J n F 1 b 3 Q 7 L C Z x d W 9 0 O 0 9 k Y m M u R G F 0 Y V N v d X J j Z V x c L z E v Z H N u P V B J Q 0 F O Z X Q v U E l D Q U 5 l d C 9 B b m 5 1 Y W x S Z X B v c n Q v d G J s M z I u e 1 R v d G F s I C g l K S w x M H 0 m c X V v d D t d L C Z x d W 9 0 O 1 J l b G F 0 a W 9 u c 2 h p c E l u Z m 8 m c X V v d D s 6 W 1 1 9 I i A v P j w v U 3 R h Y m x l R W 5 0 c m l l c z 4 8 L 0 l 0 Z W 0 + P E l 0 Z W 0 + P E l 0 Z W 1 M b 2 N h d G l v b j 4 8 S X R l b V R 5 c G U + R m 9 y b X V s Y T w v S X R l b V R 5 c G U + P E l 0 Z W 1 Q Y X R o P l N l Y 3 R p b 2 4 x L 3 R i b D M y L 1 N v d X J j Z T w v S X R l b V B h d G g + P C 9 J d G V t T G 9 j Y X R p b 2 4 + P F N 0 Y W J s Z U V u d H J p Z X M g L z 4 8 L 0 l 0 Z W 0 + P E l 0 Z W 0 + P E l 0 Z W 1 M b 2 N h d G l v b j 4 8 S X R l b V R 5 c G U + R m 9 y b X V s Y T w v S X R l b V R 5 c G U + P E l 0 Z W 1 Q Y X R o P l N l Y 3 R p b 2 4 x L 3 R i b D M y L 1 B J Q 0 F O Z X R B b m 9 u X 0 R h d G F i Y X N l P C 9 J d G V t U G F 0 a D 4 8 L 0 l 0 Z W 1 M b 2 N h d G l v b j 4 8 U 3 R h Y m x l R W 5 0 c m l l c y A v P j w v S X R l b T 4 8 S X R l b T 4 8 S X R l b U x v Y 2 F 0 a W 9 u P j x J d G V t V H l w Z T 5 G b 3 J t d W x h P C 9 J d G V t V H l w Z T 4 8 S X R l b V B h d G g + U 2 V j d G l v b j E v d G J s M z I v Z G J v X 1 N j a G V t Y T w v S X R l b V B h d G g + P C 9 J d G V t T G 9 j Y X R p b 2 4 + P F N 0 Y W J s Z U V u d H J p Z X M g L z 4 8 L 0 l 0 Z W 0 + P E l 0 Z W 0 + P E l 0 Z W 1 M b 2 N h d G l v b j 4 8 S X R l b V R 5 c G U + R m 9 y b X V s Y T w v S X R l b V R 5 c G U + P E l 0 Z W 1 Q Y X R o P l N l Y 3 R p b 2 4 x L 3 R i b D M y L 3 R i b D M y X 1 R h Y m x l P C 9 J d G V t U G F 0 a D 4 8 L 0 l 0 Z W 1 M b 2 N h d G l v b j 4 8 U 3 R h Y m x l R W 5 0 c m l l c y A v P j w v S X R l b T 4 8 S X R l b T 4 8 S X R l b U x v Y 2 F 0 a W 9 u P j x J d G V t V H l w Z T 5 G b 3 J t d W x h P C 9 J d G V t V H l w Z T 4 8 S X R l b V B h d G g + U 2 V j d G l v b j E v d G J s M z I v U 2 9 y d G V k J T I w U m 9 3 c z w v S X R l b V B h d G g + P C 9 J d G V t T G 9 j Y X R p b 2 4 + P F N 0 Y W J s Z U V u d H J p Z X M g L z 4 8 L 0 l 0 Z W 0 + P E l 0 Z W 0 + P E l 0 Z W 1 M b 2 N h d G l v b j 4 8 S X R l b V R 5 c G U + R m 9 y b X V s Y T w v S X R l b V R 5 c G U + P E l 0 Z W 1 Q Y X R o P l N l Y 3 R p b 2 4 x L 3 R i b D M y L 1 J l b W 9 2 Z W Q l M j B D b 2 x 1 b W 5 z P C 9 J d G V t U G F 0 a D 4 8 L 0 l 0 Z W 1 M b 2 N h d G l v b j 4 8 U 3 R h Y m x l R W 5 0 c m l l c y A v P j w v S X R l b T 4 8 S X R l b T 4 8 S X R l b U x v Y 2 F 0 a W 9 u P j x J d G V t V H l w Z T 5 G b 3 J t d W x h P C 9 J d G V t V H l w Z T 4 8 S X R l b V B h d G g + U 2 V j d G l v b j E v d G J s M z 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M z 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T G F z d F V w Z G F 0 Z W Q i I F Z h b H V l P S J k M j A y M C 0 x M i 0 w M l Q x N D o x M T o y N C 4 5 O D A 5 O T g 3 W i I g L z 4 8 R W 5 0 c n k g V H l w Z T 0 i R m l s b E N v b H V t b l R 5 c G V z I i B W Y W x 1 Z T 0 i c 0 J n W U N C Z 0 l H Q W d Z Q 0 J n S U c i I C 8 + P E V u d H J 5 I F R 5 c G U 9 I k Z p b G x D b 2 x 1 b W 5 O Y W 1 l c y I g V m F s d W U 9 I n N b J n F 1 b 3 Q 7 W W V h c i Z x d W 9 0 O y w m c X V v d D t P c m d h b m l z 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R d W V y e U l E I i B W Y W x 1 Z T 0 i c z c w Y z d k N m R j L T k 2 N m Q t N D l i N C 1 h M 2 Z m L T d k Z D N k N T A 2 Y 2 F m N y 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z M y 5 7 W W V h c i w w f S Z x d W 9 0 O y w m c X V v d D t P Z G J j L k R h d G F T b 3 V y Y 2 V c X C 8 x L 2 R z b j 1 Q S U N B T m V 0 L 1 B J Q 0 F O Z X Q v Q W 5 u d W F s U m V w b 3 J 0 L 3 R i b D M z L n t P c m d h b m l z Y X R p b 2 4 s M X 0 m c X V v d D s s J n F 1 b 3 Q 7 T 2 R i Y y 5 E Y X R h U 2 9 1 c m N l X F w v M S 9 k c 2 4 9 U E l D Q U 5 l d C 9 Q S U N B T m V 0 L 0 F u b n V h b F J l c G 9 y d C 9 0 Y m w z M y 5 7 X H U w M D N j M S w y f S Z x d W 9 0 O y w m c X V v d D t P Z G J j L k R h d G F T b 3 V y Y 2 V c X C 8 x L 2 R z b j 1 Q S U N B T m V 0 L 1 B J Q 0 F O Z X Q v Q W 5 u d W F s U m V w b 3 J 0 L 3 R i b D M z L n t c d T A w M 2 M x I C g l K S w z f S Z x d W 9 0 O y w m c X V v d D t P Z G J j L k R h d G F T b 3 V y Y 2 V c X C 8 x L 2 R z b j 1 Q S U N B T m V 0 L 1 B J Q 0 F O Z X Q v Q W 5 u d W F s U m V w b 3 J 0 L 3 R i b D M z L n s x L T Q s N H 0 m c X V v d D s s J n F 1 b 3 Q 7 T 2 R i Y y 5 E Y X R h U 2 9 1 c m N l X F w v M S 9 k c 2 4 9 U E l D Q U 5 l d C 9 Q S U N B T m V 0 L 0 F u b n V h b F J l c G 9 y d C 9 0 Y m w z M y 5 7 M S 0 0 I C g l K S w 1 f S Z x d W 9 0 O y w m c X V v d D t P Z G J j L k R h d G F T b 3 V y Y 2 V c X C 8 x L 2 R z b j 1 Q S U N B T m V 0 L 1 B J Q 0 F O Z X Q v Q W 5 u d W F s U m V w b 3 J 0 L 3 R i b D M z L n s 1 L T E w L D Z 9 J n F 1 b 3 Q 7 L C Z x d W 9 0 O 0 9 k Y m M u R G F 0 Y V N v d X J j Z V x c L z E v Z H N u P V B J Q 0 F O Z X Q v U E l D Q U 5 l d C 9 B b m 5 1 Y W x S Z X B v c n Q v d G J s M z M u e z U t M T A g K C U p L D d 9 J n F 1 b 3 Q 7 L C Z x d W 9 0 O 0 9 k Y m M u R G F 0 Y V N v d X J j Z V x c L z E v Z H N u P V B J Q 0 F O Z X Q v U E l D Q U 5 l d C 9 B b m 5 1 Y W x S Z X B v c n Q v d G J s M z M u e z E x L T E 1 L D h 9 J n F 1 b 3 Q 7 L C Z x d W 9 0 O 0 9 k Y m M u R G F 0 Y V N v d X J j Z V x c L z E v Z H N u P V B J Q 0 F O Z X Q v U E l D Q U 5 l d C 9 B b m 5 1 Y W x S Z X B v c n Q v d G J s M z M u e z E x L T E 1 I C g l K S w 5 f S Z x d W 9 0 O y w m c X V v d D t P Z G J j L k R h d G F T b 3 V y Y 2 V c X C 8 x L 2 R z b j 1 Q S U N B T m V 0 L 1 B J Q 0 F O Z X Q v Q W 5 u d W F s U m V w b 3 J 0 L 3 R i b D M z L n t U b 3 R h b C w x M H 0 m c X V v d D s s J n F 1 b 3 Q 7 T 2 R i Y y 5 E Y X R h U 2 9 1 c m N l X F w v M S 9 k c 2 4 9 U E l D Q U 5 l d C 9 Q S U N B T m V 0 L 0 F u b n V h b F J l c G 9 y d C 9 0 Y m w z M y 5 7 V G 9 0 Y W w g K C U p L D E x f S Z x d W 9 0 O 1 0 s J n F 1 b 3 Q 7 Q 2 9 s d W 1 u Q 2 9 1 b n Q m c X V v d D s 6 M T I s J n F 1 b 3 Q 7 S 2 V 5 Q 2 9 s d W 1 u T m F t Z X M m c X V v d D s 6 W 1 0 s J n F 1 b 3 Q 7 Q 2 9 s d W 1 u S W R l b n R p d G l l c y Z x d W 9 0 O z p b J n F 1 b 3 Q 7 T 2 R i Y y 5 E Y X R h U 2 9 1 c m N l X F w v M S 9 k c 2 4 9 U E l D Q U 5 l d C 9 Q S U N B T m V 0 L 0 F u b n V h b F J l c G 9 y d C 9 0 Y m w z M y 5 7 W W V h c i w w f S Z x d W 9 0 O y w m c X V v d D t P Z G J j L k R h d G F T b 3 V y Y 2 V c X C 8 x L 2 R z b j 1 Q S U N B T m V 0 L 1 B J Q 0 F O Z X Q v Q W 5 u d W F s U m V w b 3 J 0 L 3 R i b D M z L n t P c m d h b m l z Y X R p b 2 4 s M X 0 m c X V v d D s s J n F 1 b 3 Q 7 T 2 R i Y y 5 E Y X R h U 2 9 1 c m N l X F w v M S 9 k c 2 4 9 U E l D Q U 5 l d C 9 Q S U N B T m V 0 L 0 F u b n V h b F J l c G 9 y d C 9 0 Y m w z M y 5 7 X H U w M D N j M S w y f S Z x d W 9 0 O y w m c X V v d D t P Z G J j L k R h d G F T b 3 V y Y 2 V c X C 8 x L 2 R z b j 1 Q S U N B T m V 0 L 1 B J Q 0 F O Z X Q v Q W 5 u d W F s U m V w b 3 J 0 L 3 R i b D M z L n t c d T A w M 2 M x I C g l K S w z f S Z x d W 9 0 O y w m c X V v d D t P Z G J j L k R h d G F T b 3 V y Y 2 V c X C 8 x L 2 R z b j 1 Q S U N B T m V 0 L 1 B J Q 0 F O Z X Q v Q W 5 u d W F s U m V w b 3 J 0 L 3 R i b D M z L n s x L T Q s N H 0 m c X V v d D s s J n F 1 b 3 Q 7 T 2 R i Y y 5 E Y X R h U 2 9 1 c m N l X F w v M S 9 k c 2 4 9 U E l D Q U 5 l d C 9 Q S U N B T m V 0 L 0 F u b n V h b F J l c G 9 y d C 9 0 Y m w z M y 5 7 M S 0 0 I C g l K S w 1 f S Z x d W 9 0 O y w m c X V v d D t P Z G J j L k R h d G F T b 3 V y Y 2 V c X C 8 x L 2 R z b j 1 Q S U N B T m V 0 L 1 B J Q 0 F O Z X Q v Q W 5 u d W F s U m V w b 3 J 0 L 3 R i b D M z L n s 1 L T E w L D Z 9 J n F 1 b 3 Q 7 L C Z x d W 9 0 O 0 9 k Y m M u R G F 0 Y V N v d X J j Z V x c L z E v Z H N u P V B J Q 0 F O Z X Q v U E l D Q U 5 l d C 9 B b m 5 1 Y W x S Z X B v c n Q v d G J s M z M u e z U t M T A g K C U p L D d 9 J n F 1 b 3 Q 7 L C Z x d W 9 0 O 0 9 k Y m M u R G F 0 Y V N v d X J j Z V x c L z E v Z H N u P V B J Q 0 F O Z X Q v U E l D Q U 5 l d C 9 B b m 5 1 Y W x S Z X B v c n Q v d G J s M z M u e z E x L T E 1 L D h 9 J n F 1 b 3 Q 7 L C Z x d W 9 0 O 0 9 k Y m M u R G F 0 Y V N v d X J j Z V x c L z E v Z H N u P V B J Q 0 F O Z X Q v U E l D Q U 5 l d C 9 B b m 5 1 Y W x S Z X B v c n Q v d G J s M z M u e z E x L T E 1 I C g l K S w 5 f S Z x d W 9 0 O y w m c X V v d D t P Z G J j L k R h d G F T b 3 V y Y 2 V c X C 8 x L 2 R z b j 1 Q S U N B T m V 0 L 1 B J Q 0 F O Z X Q v Q W 5 u d W F s U m V w b 3 J 0 L 3 R i b D M z L n t U b 3 R h b C w x M H 0 m c X V v d D s s J n F 1 b 3 Q 7 T 2 R i Y y 5 E Y X R h U 2 9 1 c m N l X F w v M S 9 k c 2 4 9 U E l D Q U 5 l d C 9 Q S U N B T m V 0 L 0 F u b n V h b F J l c G 9 y d C 9 0 Y m w z M y 5 7 V G 9 0 Y W w g K C U p L D E x f S Z x d W 9 0 O 1 0 s J n F 1 b 3 Q 7 U m V s Y X R p b 2 5 z a G l w S W 5 m b y Z x d W 9 0 O z p b X X 0 i I C 8 + P E V u d H J 5 I F R 5 c G U 9 I k F k Z G V k V G 9 E Y X R h T W 9 k Z W w i I F Z h b H V l P S J s M C I g L z 4 8 L 1 N 0 Y W J s Z U V u d H J p Z X M + P C 9 J d G V t P j x J d G V t P j x J d G V t T G 9 j Y X R p b 2 4 + P E l 0 Z W 1 U e X B l P k Z v c m 1 1 b G E 8 L 0 l 0 Z W 1 U e X B l P j x J d G V t U G F 0 a D 5 T Z W N 0 a W 9 u M S 9 0 Y m w z M y 9 T b 3 V y Y 2 U 8 L 0 l 0 Z W 1 Q Y X R o P j w v S X R l b U x v Y 2 F 0 a W 9 u P j x T d G F i b G V F b n R y a W V z I C 8 + P C 9 J d G V t P j x J d G V t P j x J d G V t T G 9 j Y X R p b 2 4 + P E l 0 Z W 1 U e X B l P k Z v c m 1 1 b G E 8 L 0 l 0 Z W 1 U e X B l P j x J d G V t U G F 0 a D 5 T Z W N 0 a W 9 u M S 9 0 Y m w z M y 9 Q S U N B T m V 0 Q W 5 v b l 9 E Y X R h Y m F z Z T w v S X R l b V B h d G g + P C 9 J d G V t T G 9 j Y X R p b 2 4 + P F N 0 Y W J s Z U V u d H J p Z X M g L z 4 8 L 0 l 0 Z W 0 + P E l 0 Z W 0 + P E l 0 Z W 1 M b 2 N h d G l v b j 4 8 S X R l b V R 5 c G U + R m 9 y b X V s Y T w v S X R l b V R 5 c G U + P E l 0 Z W 1 Q Y X R o P l N l Y 3 R p b 2 4 x L 3 R i b D M z L 2 R i b 1 9 T Y 2 h l b W E 8 L 0 l 0 Z W 1 Q Y X R o P j w v S X R l b U x v Y 2 F 0 a W 9 u P j x T d G F i b G V F b n R y a W V z I C 8 + P C 9 J d G V t P j x J d G V t P j x J d G V t T G 9 j Y X R p b 2 4 + P E l 0 Z W 1 U e X B l P k Z v c m 1 1 b G E 8 L 0 l 0 Z W 1 U e X B l P j x J d G V t U G F 0 a D 5 T Z W N 0 a W 9 u M S 9 0 Y m w z M y 9 0 Y m w z M 1 9 U Y W J s Z T w v S X R l b V B h d G g + P C 9 J d G V t T G 9 j Y X R p b 2 4 + P F N 0 Y W J s Z U V u d H J p Z X M g L z 4 8 L 0 l 0 Z W 0 + P E l 0 Z W 0 + P E l 0 Z W 1 M b 2 N h d G l v b j 4 8 S X R l b V R 5 c G U + R m 9 y b X V s Y T w v S X R l b V R 5 c G U + P E l 0 Z W 1 Q Y X R o P l N l Y 3 R p b 2 4 x L 3 R i b D M z L 1 N v c n R l Z C U y M F J v d 3 M 8 L 0 l 0 Z W 1 Q Y X R o P j w v S X R l b U x v Y 2 F 0 a W 9 u P j x T d G F i b G V F b n R y a W V z I C 8 + P C 9 J d G V t P j x J d G V t P j x J d G V t T G 9 j Y X R p b 2 4 + P E l 0 Z W 1 U e X B l P k Z v c m 1 1 b G E 8 L 0 l 0 Z W 1 U e X B l P j x J d G V t U G F 0 a D 5 T Z W N 0 a W 9 u M S 9 0 Y m w z M y 9 S Z W 1 v d m V k J T I w Q 2 9 s d W 1 u c z w v S X R l b V B h d G g + P C 9 J d G V t T G 9 j Y X R p b 2 4 + P F N 0 Y W J s Z U V u d H J p Z X M g L z 4 8 L 0 l 0 Z W 0 + P E l 0 Z W 0 + P E l 0 Z W 1 M b 2 N h d G l v b j 4 8 S X R l b V R 5 c G U + R m 9 y b X V s Y T w v S X R l b V R 5 c G U + P E l 0 Z W 1 Q Y X R o P l N l Y 3 R p b 2 4 x L 3 R i b D M z 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0 Y m w z M 2 E 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y L T A y V D E 0 O j A 4 O j A x L j I 2 M j E 4 N T F a I i A v P j x F b n R y e S B U e X B l P S J G a W x s Q 2 9 s d W 1 u V H l w Z X M i I F Z h b H V l P S J z Q m d J R 0 F n W U N C Z 0 l H 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U X V l c n l J R C I g V m F s d W U 9 I n N j N z E 4 M D I 4 Z i 1 h O D g 1 L T R l Z T M t Y j g y M i 0 5 N D I 4 Z T F i Y T I 2 Y 2 U i I C 8 + P E V u d H J 5 I F R 5 c G U 9 I k Z p b G x F c n J v c k N v d W 5 0 I i B W Y W x 1 Z T 0 i b D A i I C 8 + P E V u d H J 5 I F R 5 c G U 9 I k Z p b G x T d G F 0 d X M i I F Z h b H V l P S J z Q 2 9 t c G x l d G U i I C 8 + P E V u d H J 5 I F R 5 c G U 9 I k Z p b G x F c n J v c k N v Z G U i I F Z h b H V l P S J z V W 5 r b m 9 3 b i I g L z 4 8 R W 5 0 c n k g V H l w Z T 0 i R m l s b E N v d W 5 0 I i B W Y W x 1 Z T 0 i b D Y 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D b 2 x 1 b W 5 D b 3 V u d C Z x d W 9 0 O z o 5 L C Z x d W 9 0 O 0 t l e U N v b H V t b k 5 h b W V z J n F 1 b 3 Q 7 O l t d L C Z x d W 9 0 O 0 N v b H V t b k l k Z W 5 0 a X R p Z X M m c X V v d D s 6 W y Z x d W 9 0 O 0 9 k Y m M u R G F 0 Y V N v d X J j Z V x c L z E v Z H N u P V B J Q 0 F O Z X Q v U E l D Q U 5 l d C 9 B b m 5 1 Y W x S Z X B v c n Q v d G J s M z N h L n t D b 3 V u d H J 5 L D B 9 J n F 1 b 3 Q 7 L C Z x d W 9 0 O 0 9 k Y m M u R G F 0 Y V N v d X J j Z V x c L z E v Z H N u P V B J Q 0 F O Z X Q v U E l D Q U 5 l d C 9 B b m 5 1 Y W x S Z X B v c n Q v d G J s M z N h L n t Z Z W F y I D E s M X 0 m c X V v d D s s J n F 1 b 3 Q 7 T 2 R i Y y 5 E Y X R h U 2 9 1 c m N l X F w v M S 9 k c 2 4 9 U E l D Q U 5 l d C 9 Q S U N B T m V 0 L 0 F u b n V h b F J l c G 9 y d C 9 0 Y m w z M 2 E u e 1 l l Y X I g M S A o J S k s M n 0 m c X V v d D s s J n F 1 b 3 Q 7 T 2 R i Y y 5 E Y X R h U 2 9 1 c m N l X F w v M S 9 k c 2 4 9 U E l D Q U 5 l d C 9 Q S U N B T m V 0 L 0 F u b n V h b F J l c G 9 y d C 9 0 Y m w z M 2 E u e 1 l l Y X I g M i w z f S Z x d W 9 0 O y w m c X V v d D t P Z G J j L k R h d G F T b 3 V y Y 2 V c X C 8 x L 2 R z b j 1 Q S U N B T m V 0 L 1 B J Q 0 F O Z X Q v Q W 5 u d W F s U m V w b 3 J 0 L 3 R i b D M z Y S 5 7 W W V h c i A y I C g l K S w 0 f S Z x d W 9 0 O y w m c X V v d D t P Z G J j L k R h d G F T b 3 V y Y 2 V c X C 8 x L 2 R z b j 1 Q S U N B T m V 0 L 1 B J Q 0 F O Z X Q v Q W 5 u d W F s U m V w b 3 J 0 L 3 R i b D M z Y S 5 7 W W V h c i A z L D V 9 J n F 1 b 3 Q 7 L C Z x d W 9 0 O 0 9 k Y m M u R G F 0 Y V N v d X J j Z V x c L z E v Z H N u P V B J Q 0 F O Z X Q v U E l D Q U 5 l d C 9 B b m 5 1 Y W x S Z X B v c n Q v d G J s M z N h L n t Z Z W F y I D M g K C U p L D Z 9 J n F 1 b 3 Q 7 L C Z x d W 9 0 O 0 9 k Y m M u R G F 0 Y V N v d X J j Z V x c L z E v Z H N u P V B J Q 0 F O Z X Q v U E l D Q U 5 l d C 9 B b m 5 1 Y W x S Z X B v c n Q v d G J s M z N h L n t U b 3 R h b C w 3 f S Z x d W 9 0 O y w m c X V v d D t P Z G J j L k R h d G F T b 3 V y Y 2 V c X C 8 x L 2 R z b j 1 Q S U N B T m V 0 L 1 B J Q 0 F O Z X Q v Q W 5 u d W F s U m V w b 3 J 0 L 3 R i b D M z Y S 5 7 V G 9 0 Y W w g K C U p L D h 9 J n F 1 b 3 Q 7 X S w m c X V v d D t S Z W x h d G l v b n N o a X B J b m Z v J n F 1 b 3 Q 7 O l t d f S I g L z 4 8 R W 5 0 c n k g V H l w Z T 0 i Q W R k Z W R U b 0 R h d G F N b 2 R l b C I g V m F s d W U 9 I m w w I i A v P j w v U 3 R h Y m x l R W 5 0 c m l l c z 4 8 L 0 l 0 Z W 0 + P E l 0 Z W 0 + P E l 0 Z W 1 M b 2 N h d G l v b j 4 8 S X R l b V R 5 c G U + R m 9 y b X V s Y T w v S X R l b V R 5 c G U + P E l 0 Z W 1 Q Y X R o P l N l Y 3 R p b 2 4 x L 3 R i b D M z Y S 9 T b 3 V y Y 2 U 8 L 0 l 0 Z W 1 Q Y X R o P j w v S X R l b U x v Y 2 F 0 a W 9 u P j x T d G F i b G V F b n R y a W V z I C 8 + P C 9 J d G V t P j x J d G V t P j x J d G V t T G 9 j Y X R p b 2 4 + P E l 0 Z W 1 U e X B l P k Z v c m 1 1 b G E 8 L 0 l 0 Z W 1 U e X B l P j x J d G V t U G F 0 a D 5 T Z W N 0 a W 9 u M S 9 0 Y m w z M 2 E v U E l D Q U 5 l d E F u b 2 5 f R G F 0 Y W J h c 2 U 8 L 0 l 0 Z W 1 Q Y X R o P j w v S X R l b U x v Y 2 F 0 a W 9 u P j x T d G F i b G V F b n R y a W V z I C 8 + P C 9 J d G V t P j x J d G V t P j x J d G V t T G 9 j Y X R p b 2 4 + P E l 0 Z W 1 U e X B l P k Z v c m 1 1 b G E 8 L 0 l 0 Z W 1 U e X B l P j x J d G V t U G F 0 a D 5 T Z W N 0 a W 9 u M S 9 0 Y m w z M 2 E v Z G J v X 1 N j a G V t Y T w v S X R l b V B h d G g + P C 9 J d G V t T G 9 j Y X R p b 2 4 + P F N 0 Y W J s Z U V u d H J p Z X M g L z 4 8 L 0 l 0 Z W 0 + P E l 0 Z W 0 + P E l 0 Z W 1 M b 2 N h d G l v b j 4 8 S X R l b V R 5 c G U + R m 9 y b X V s Y T w v S X R l b V R 5 c G U + P E l 0 Z W 1 Q Y X R o P l N l Y 3 R p b 2 4 x L 3 R i b D M z Y S 9 0 Y m w z M 2 F f V G F i b G U 8 L 0 l 0 Z W 1 Q Y X R o P j w v S X R l b U x v Y 2 F 0 a W 9 u P j x T d G F i b G V F b n R y a W V z I C 8 + P C 9 J d G V t P j x J d G V t P j x J d G V t T G 9 j Y X R p b 2 4 + P E l 0 Z W 1 U e X B l P k Z v c m 1 1 b G E 8 L 0 l 0 Z W 1 U e X B l P j x J d G V t U G F 0 a D 5 T Z W N 0 a W 9 u M S 9 0 Y m w z M 2 E v U 2 9 y d G V k J T I w U m 9 3 c z w v S X R l b V B h d G g + P C 9 J d G V t T G 9 j Y X R p b 2 4 + P F N 0 Y W J s Z U V u d H J p Z X M g L z 4 8 L 0 l 0 Z W 0 + P E l 0 Z W 0 + P E l 0 Z W 1 M b 2 N h d G l v b j 4 8 S X R l b V R 5 c G U + R m 9 y b X V s Y T w v S X R l b V R 5 c G U + P E l 0 Z W 1 Q Y X R o P l N l Y 3 R p b 2 4 x L 3 R i b D M z Y S 9 S Z W 1 v d m V k J T I w Q 2 9 s d W 1 u c z w v S X R l b V B h d G g + P C 9 J d G V t T G 9 j Y X R p b 2 4 + P F N 0 Y W J s Z U V u d H J p Z X M g L z 4 8 L 0 l 0 Z W 0 + P E l 0 Z W 0 + P E l 0 Z W 1 M b 2 N h d G l v b j 4 8 S X R l b V R 5 c G U + R m 9 y b X V s Y T w v S X R l b V R 5 c G U + P E l 0 Z W 1 Q Y X R o P l N l Y 3 R p b 2 4 x L 3 R i b D I v U E l D Q U 5 l d E F u b 2 5 f R G F 0 Y W J h c 2 U 8 L 0 l 0 Z W 1 Q Y X R o P j w v S X R l b U x v Y 2 F 0 a W 9 u P j x T d G F i b G V F b n R y a W V z I C 8 + P C 9 J d G V t P j x J d G V t P j x J d G V t T G 9 j Y X R p b 2 4 + P E l 0 Z W 1 U e X B l P k Z v c m 1 1 b G E 8 L 0 l 0 Z W 1 U e X B l P j x J d G V t U G F 0 a D 5 T Z W N 0 a W 9 u M S 9 0 Y m w y L 2 R i b 1 9 T Y 2 h l b W E 8 L 0 l 0 Z W 1 Q Y X R o P j w v S X R l b U x v Y 2 F 0 a W 9 u P j x T d G F i b G V F b n R y a W V z I C 8 + P C 9 J d G V t P j x J d G V t P j x J d G V t T G 9 j Y X R p b 2 4 + P E l 0 Z W 1 U e X B l P k Z v c m 1 1 b G E 8 L 0 l 0 Z W 1 U e X B l P j x J d G V t U G F 0 a D 5 T Z W N 0 a W 9 u M S 9 0 Y m w 0 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D b 3 V u d C I g V m F s d W U 9 I m w x M D A i I C 8 + P E V u d H J 5 I F R 5 c G U 9 I k Z p b G x F c n J v c k N v Z G U i I F Z h b H V l P S J z V W 5 r b m 9 3 b i I g L z 4 8 R W 5 0 c n k g V H l w Z T 0 i R m l s b E V y c m 9 y Q 2 9 1 b n Q i I F Z h b H V l P S J s M C I g L z 4 8 R W 5 0 c n k g V H l w Z T 0 i R m l s b E x h c 3 R V c G R h d G V k I i B W Y W x 1 Z T 0 i Z D I w M j A t M T A t M j l U M T Y 6 M T A 6 M z k u M j Q 2 O D c z N F o i I C 8 + P E V u d H J 5 I F R 5 c G U 9 I k Z p b G x D b 2 x 1 b W 5 U e X B l c y I g V m F s d W U 9 I n N C Z 1 l D Q m d J R 0 F n W U N C Z 0 l H Q W d Z Q 0 J n S U d B Z 1 k 9 I i A v P j x F b n R y e S B U e X B l P S J G a W x s Q 2 9 s d W 1 u T m F t Z X M i I F Z h b H V l P S J z W y Z x d W 9 0 O 1 l l Y X I m c X V v d D s s J n F 1 b 3 Q 7 T 3 J n Y W 5 p c 2 F 0 a W 9 u J n F 1 b 3 Q 7 L C Z x d W 9 0 O 1 x 1 M D A z Y z E m c X V v d D s s J n F 1 b 3 Q 7 X H U w M D N j M S A o J S k m c X V v d D s s J n F 1 b 3 Q 7 M S B 0 b y B c d T A w M 2 M 0 J n F 1 b 3 Q 7 L C Z x d W 9 0 O z E g d G 8 g X H U w M D N j N C A o J S k m c X V v d D s s J n F 1 b 3 Q 7 N C B 0 b y B c d T A w M 2 M x M i Z x d W 9 0 O y w m c X V v d D s 0 I H R v I F x 1 M D A z Y z E y I C g l K S Z x d W 9 0 O y w m c X V v d D s x M i B 0 b y B c d T A w M 2 M y N C Z x d W 9 0 O y w m c X V v d D s x M i B 0 b y B c d T A w M 2 M y N C A o J S k m c X V v d D s s J n F 1 b 3 Q 7 M W Q g d G 8 g X H U w M D N j M 2 Q m c X V v d D s s J n F 1 b 3 Q 7 M W Q g d G 8 g X H U w M D N j M 2 Q g K C U p J n F 1 b 3 Q 7 L C Z x d W 9 0 O z N k I H R v I F x 1 M D A z Y z d k J n F 1 b 3 Q 7 L C Z x d W 9 0 O z N k I H R v I F x 1 M D A z Y z d k I C g l K S Z x d W 9 0 O y w m c X V v d D s 3 Z C s m c X V v d D s s J n F 1 b 3 Q 7 N 2 Q r I C g l K S Z x d W 9 0 O y w m c X V v d D t V b m t u b 3 d u J n F 1 b 3 Q 7 L C Z x d W 9 0 O 1 V u a 2 5 v d 2 4 g K C U p J n F 1 b 3 Q 7 L C Z x d W 9 0 O 1 R v d G F s J n F 1 b 3 Q 7 L C Z x d W 9 0 O 1 R v d G F s I C g l K S Z x d W 9 0 O 1 0 i I C 8 + P E V u d H J 5 I F R 5 c G U 9 I k Z p b G x T d G F 0 d X M i I F Z h b H V l P S J z Q 2 9 t c G x l d G U i I C 8 + P E V u d H J 5 I F R 5 c G U 9 I l F 1 Z X J 5 S U Q i I F Z h b H V l P S J z M 2 R h Z D A w N T A t N z E 4 M i 0 0 Z T g y L W I 5 N z Y t Z W M 3 Z j I 2 M D Z i N T V i 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P Z G J j L k R h d G F T b 3 V y Y 2 V c X C 8 x L 2 R z b j 1 Q S U N B T m V 0 L 1 B J Q 0 F O Z X Q v Q W 5 u d W F s U m V w b 3 J 0 L 3 R i b D Q w L n t Z Z W F y L D B 9 J n F 1 b 3 Q 7 L C Z x d W 9 0 O 0 9 k Y m M u R G F 0 Y V N v d X J j Z V x c L z E v Z H N u P V B J Q 0 F O Z X Q v U E l D Q U 5 l d C 9 B b m 5 1 Y W x S Z X B v c n Q v d G J s N D A u e 0 9 y Z 2 F u a X N h d G l v b i w x f S Z x d W 9 0 O y w m c X V v d D t P Z G J j L k R h d G F T b 3 V y Y 2 V c X C 8 x L 2 R z b j 1 Q S U N B T m V 0 L 1 B J Q 0 F O Z X Q v Q W 5 u d W F s U m V w b 3 J 0 L 3 R i b D Q w L n t c d T A w M 2 M x L D J 9 J n F 1 b 3 Q 7 L C Z x d W 9 0 O 0 9 k Y m M u R G F 0 Y V N v d X J j Z V x c L z E v Z H N u P V B J Q 0 F O Z X Q v U E l D Q U 5 l d C 9 B b m 5 1 Y W x S Z X B v c n Q v d G J s N D A u e 1 x 1 M D A z Y z E g K C U p L D N 9 J n F 1 b 3 Q 7 L C Z x d W 9 0 O 0 9 k Y m M u R G F 0 Y V N v d X J j Z V x c L z E v Z H N u P V B J Q 0 F O Z X Q v U E l D Q U 5 l d C 9 B b m 5 1 Y W x S Z X B v c n Q v d G J s N D A u e z E g d G 8 g X H U w M D N j N C w 0 f S Z x d W 9 0 O y w m c X V v d D t P Z G J j L k R h d G F T b 3 V y Y 2 V c X C 8 x L 2 R z b j 1 Q S U N B T m V 0 L 1 B J Q 0 F O Z X Q v Q W 5 u d W F s U m V w b 3 J 0 L 3 R i b D Q w L n s x I H R v I F x 1 M D A z Y z Q g K C U p L D V 9 J n F 1 b 3 Q 7 L C Z x d W 9 0 O 0 9 k Y m M u R G F 0 Y V N v d X J j Z V x c L z E v Z H N u P V B J Q 0 F O Z X Q v U E l D Q U 5 l d C 9 B b m 5 1 Y W x S Z X B v c n Q v d G J s N D A u e z Q g d G 8 g X H U w M D N j M T I s N n 0 m c X V v d D s s J n F 1 b 3 Q 7 T 2 R i Y y 5 E Y X R h U 2 9 1 c m N l X F w v M S 9 k c 2 4 9 U E l D Q U 5 l d C 9 Q S U N B T m V 0 L 0 F u b n V h b F J l c G 9 y d C 9 0 Y m w 0 M C 5 7 N C B 0 b y B c d T A w M 2 M x M i A o J S k s N 3 0 m c X V v d D s s J n F 1 b 3 Q 7 T 2 R i Y y 5 E Y X R h U 2 9 1 c m N l X F w v M S 9 k c 2 4 9 U E l D Q U 5 l d C 9 Q S U N B T m V 0 L 0 F u b n V h b F J l c G 9 y d C 9 0 Y m w 0 M C 5 7 M T I g d G 8 g X H U w M D N j M j Q s O H 0 m c X V v d D s s J n F 1 b 3 Q 7 T 2 R i Y y 5 E Y X R h U 2 9 1 c m N l X F w v M S 9 k c 2 4 9 U E l D Q U 5 l d C 9 Q S U N B T m V 0 L 0 F u b n V h b F J l c G 9 y d C 9 0 Y m w 0 M C 5 7 M T I g d G 8 g X H U w M D N j M j Q g K C U p L D l 9 J n F 1 b 3 Q 7 L C Z x d W 9 0 O 0 9 k Y m M u R G F 0 Y V N v d X J j Z V x c L z E v Z H N u P V B J Q 0 F O Z X Q v U E l D Q U 5 l d C 9 B b m 5 1 Y W x S Z X B v c n Q v d G J s N D A u e z F k I H R v I F x 1 M D A z Y z N k L D E w f S Z x d W 9 0 O y w m c X V v d D t P Z G J j L k R h d G F T b 3 V y Y 2 V c X C 8 x L 2 R z b j 1 Q S U N B T m V 0 L 1 B J Q 0 F O Z X Q v Q W 5 u d W F s U m V w b 3 J 0 L 3 R i b D Q w L n s x Z C B 0 b y B c d T A w M 2 M z Z C A o J S k s M T F 9 J n F 1 b 3 Q 7 L C Z x d W 9 0 O 0 9 k Y m M u R G F 0 Y V N v d X J j Z V x c L z E v Z H N u P V B J Q 0 F O Z X Q v U E l D Q U 5 l d C 9 B b m 5 1 Y W x S Z X B v c n Q v d G J s N D A u e z N k I H R v I F x 1 M D A z Y z d k L D E y f S Z x d W 9 0 O y w m c X V v d D t P Z G J j L k R h d G F T b 3 V y Y 2 V c X C 8 x L 2 R z b j 1 Q S U N B T m V 0 L 1 B J Q 0 F O Z X Q v Q W 5 u d W F s U m V w b 3 J 0 L 3 R i b D Q w L n s z Z C B 0 b y B c d T A w M 2 M 3 Z C A o J S k s M T N 9 J n F 1 b 3 Q 7 L C Z x d W 9 0 O 0 9 k Y m M u R G F 0 Y V N v d X J j Z V x c L z E v Z H N u P V B J Q 0 F O Z X Q v U E l D Q U 5 l d C 9 B b m 5 1 Y W x S Z X B v c n Q v d G J s N D A u e z d k K y w x N H 0 m c X V v d D s s J n F 1 b 3 Q 7 T 2 R i Y y 5 E Y X R h U 2 9 1 c m N l X F w v M S 9 k c 2 4 9 U E l D Q U 5 l d C 9 Q S U N B T m V 0 L 0 F u b n V h b F J l c G 9 y d C 9 0 Y m w 0 M C 5 7 N 2 Q r I C g l K S w x N X 0 m c X V v d D s s J n F 1 b 3 Q 7 T 2 R i Y y 5 E Y X R h U 2 9 1 c m N l X F w v M S 9 k c 2 4 9 U E l D Q U 5 l d C 9 Q S U N B T m V 0 L 0 F u b n V h b F J l c G 9 y d C 9 0 Y m w 0 M C 5 7 V W 5 r b m 9 3 b i w x N n 0 m c X V v d D s s J n F 1 b 3 Q 7 T 2 R i Y y 5 E Y X R h U 2 9 1 c m N l X F w v M S 9 k c 2 4 9 U E l D Q U 5 l d C 9 Q S U N B T m V 0 L 0 F u b n V h b F J l c G 9 y d C 9 0 Y m w 0 M C 5 7 V W 5 r b m 9 3 b i A o J S k s M T d 9 J n F 1 b 3 Q 7 L C Z x d W 9 0 O 0 9 k Y m M u R G F 0 Y V N v d X J j Z V x c L z E v Z H N u P V B J Q 0 F O Z X Q v U E l D Q U 5 l d C 9 B b m 5 1 Y W x S Z X B v c n Q v d G J s N D A u e 1 R v d G F s L D E 4 f S Z x d W 9 0 O y w m c X V v d D t P Z G J j L k R h d G F T b 3 V y Y 2 V c X C 8 x L 2 R z b j 1 Q S U N B T m V 0 L 1 B J Q 0 F O Z X Q v Q W 5 u d W F s U m V w b 3 J 0 L 3 R i b D Q w L n t U b 3 R h b C A o J S k s M T l 9 J n F 1 b 3 Q 7 X S w m c X V v d D t D b 2 x 1 b W 5 D b 3 V u d C Z x d W 9 0 O z o y M C w m c X V v d D t L Z X l D b 2 x 1 b W 5 O Y W 1 l c y Z x d W 9 0 O z p b X S w m c X V v d D t D b 2 x 1 b W 5 J Z G V u d G l 0 a W V z J n F 1 b 3 Q 7 O l s m c X V v d D t P Z G J j L k R h d G F T b 3 V y Y 2 V c X C 8 x L 2 R z b j 1 Q S U N B T m V 0 L 1 B J Q 0 F O Z X Q v Q W 5 u d W F s U m V w b 3 J 0 L 3 R i b D Q w L n t Z Z W F y L D B 9 J n F 1 b 3 Q 7 L C Z x d W 9 0 O 0 9 k Y m M u R G F 0 Y V N v d X J j Z V x c L z E v Z H N u P V B J Q 0 F O Z X Q v U E l D Q U 5 l d C 9 B b m 5 1 Y W x S Z X B v c n Q v d G J s N D A u e 0 9 y Z 2 F u a X N h d G l v b i w x f S Z x d W 9 0 O y w m c X V v d D t P Z G J j L k R h d G F T b 3 V y Y 2 V c X C 8 x L 2 R z b j 1 Q S U N B T m V 0 L 1 B J Q 0 F O Z X Q v Q W 5 u d W F s U m V w b 3 J 0 L 3 R i b D Q w L n t c d T A w M 2 M x L D J 9 J n F 1 b 3 Q 7 L C Z x d W 9 0 O 0 9 k Y m M u R G F 0 Y V N v d X J j Z V x c L z E v Z H N u P V B J Q 0 F O Z X Q v U E l D Q U 5 l d C 9 B b m 5 1 Y W x S Z X B v c n Q v d G J s N D A u e 1 x 1 M D A z Y z E g K C U p L D N 9 J n F 1 b 3 Q 7 L C Z x d W 9 0 O 0 9 k Y m M u R G F 0 Y V N v d X J j Z V x c L z E v Z H N u P V B J Q 0 F O Z X Q v U E l D Q U 5 l d C 9 B b m 5 1 Y W x S Z X B v c n Q v d G J s N D A u e z E g d G 8 g X H U w M D N j N C w 0 f S Z x d W 9 0 O y w m c X V v d D t P Z G J j L k R h d G F T b 3 V y Y 2 V c X C 8 x L 2 R z b j 1 Q S U N B T m V 0 L 1 B J Q 0 F O Z X Q v Q W 5 u d W F s U m V w b 3 J 0 L 3 R i b D Q w L n s x I H R v I F x 1 M D A z Y z Q g K C U p L D V 9 J n F 1 b 3 Q 7 L C Z x d W 9 0 O 0 9 k Y m M u R G F 0 Y V N v d X J j Z V x c L z E v Z H N u P V B J Q 0 F O Z X Q v U E l D Q U 5 l d C 9 B b m 5 1 Y W x S Z X B v c n Q v d G J s N D A u e z Q g d G 8 g X H U w M D N j M T I s N n 0 m c X V v d D s s J n F 1 b 3 Q 7 T 2 R i Y y 5 E Y X R h U 2 9 1 c m N l X F w v M S 9 k c 2 4 9 U E l D Q U 5 l d C 9 Q S U N B T m V 0 L 0 F u b n V h b F J l c G 9 y d C 9 0 Y m w 0 M C 5 7 N C B 0 b y B c d T A w M 2 M x M i A o J S k s N 3 0 m c X V v d D s s J n F 1 b 3 Q 7 T 2 R i Y y 5 E Y X R h U 2 9 1 c m N l X F w v M S 9 k c 2 4 9 U E l D Q U 5 l d C 9 Q S U N B T m V 0 L 0 F u b n V h b F J l c G 9 y d C 9 0 Y m w 0 M C 5 7 M T I g d G 8 g X H U w M D N j M j Q s O H 0 m c X V v d D s s J n F 1 b 3 Q 7 T 2 R i Y y 5 E Y X R h U 2 9 1 c m N l X F w v M S 9 k c 2 4 9 U E l D Q U 5 l d C 9 Q S U N B T m V 0 L 0 F u b n V h b F J l c G 9 y d C 9 0 Y m w 0 M C 5 7 M T I g d G 8 g X H U w M D N j M j Q g K C U p L D l 9 J n F 1 b 3 Q 7 L C Z x d W 9 0 O 0 9 k Y m M u R G F 0 Y V N v d X J j Z V x c L z E v Z H N u P V B J Q 0 F O Z X Q v U E l D Q U 5 l d C 9 B b m 5 1 Y W x S Z X B v c n Q v d G J s N D A u e z F k I H R v I F x 1 M D A z Y z N k L D E w f S Z x d W 9 0 O y w m c X V v d D t P Z G J j L k R h d G F T b 3 V y Y 2 V c X C 8 x L 2 R z b j 1 Q S U N B T m V 0 L 1 B J Q 0 F O Z X Q v Q W 5 u d W F s U m V w b 3 J 0 L 3 R i b D Q w L n s x Z C B 0 b y B c d T A w M 2 M z Z C A o J S k s M T F 9 J n F 1 b 3 Q 7 L C Z x d W 9 0 O 0 9 k Y m M u R G F 0 Y V N v d X J j Z V x c L z E v Z H N u P V B J Q 0 F O Z X Q v U E l D Q U 5 l d C 9 B b m 5 1 Y W x S Z X B v c n Q v d G J s N D A u e z N k I H R v I F x 1 M D A z Y z d k L D E y f S Z x d W 9 0 O y w m c X V v d D t P Z G J j L k R h d G F T b 3 V y Y 2 V c X C 8 x L 2 R z b j 1 Q S U N B T m V 0 L 1 B J Q 0 F O Z X Q v Q W 5 u d W F s U m V w b 3 J 0 L 3 R i b D Q w L n s z Z C B 0 b y B c d T A w M 2 M 3 Z C A o J S k s M T N 9 J n F 1 b 3 Q 7 L C Z x d W 9 0 O 0 9 k Y m M u R G F 0 Y V N v d X J j Z V x c L z E v Z H N u P V B J Q 0 F O Z X Q v U E l D Q U 5 l d C 9 B b m 5 1 Y W x S Z X B v c n Q v d G J s N D A u e z d k K y w x N H 0 m c X V v d D s s J n F 1 b 3 Q 7 T 2 R i Y y 5 E Y X R h U 2 9 1 c m N l X F w v M S 9 k c 2 4 9 U E l D Q U 5 l d C 9 Q S U N B T m V 0 L 0 F u b n V h b F J l c G 9 y d C 9 0 Y m w 0 M C 5 7 N 2 Q r I C g l K S w x N X 0 m c X V v d D s s J n F 1 b 3 Q 7 T 2 R i Y y 5 E Y X R h U 2 9 1 c m N l X F w v M S 9 k c 2 4 9 U E l D Q U 5 l d C 9 Q S U N B T m V 0 L 0 F u b n V h b F J l c G 9 y d C 9 0 Y m w 0 M C 5 7 V W 5 r b m 9 3 b i w x N n 0 m c X V v d D s s J n F 1 b 3 Q 7 T 2 R i Y y 5 E Y X R h U 2 9 1 c m N l X F w v M S 9 k c 2 4 9 U E l D Q U 5 l d C 9 Q S U N B T m V 0 L 0 F u b n V h b F J l c G 9 y d C 9 0 Y m w 0 M C 5 7 V W 5 r b m 9 3 b i A o J S k s M T d 9 J n F 1 b 3 Q 7 L C Z x d W 9 0 O 0 9 k Y m M u R G F 0 Y V N v d X J j Z V x c L z E v Z H N u P V B J Q 0 F O Z X Q v U E l D Q U 5 l d C 9 B b m 5 1 Y W x S Z X B v c n Q v d G J s N D A u e 1 R v d G F s L D E 4 f S Z x d W 9 0 O y w m c X V v d D t P Z G J j L k R h d G F T b 3 V y Y 2 V c X C 8 x L 2 R z b j 1 Q S U N B T m V 0 L 1 B J Q 0 F O Z X Q v Q W 5 u d W F s U m V w b 3 J 0 L 3 R i b D Q w L n t U b 3 R h b C A o J S k s M T l 9 J n F 1 b 3 Q 7 X S w m c X V v d D t S Z W x h d G l v b n N o a X B J b m Z v J n F 1 b 3 Q 7 O l t d f S I g L z 4 8 L 1 N 0 Y W J s Z U V u d H J p Z X M + P C 9 J d G V t P j x J d G V t P j x J d G V t T G 9 j Y X R p b 2 4 + P E l 0 Z W 1 U e X B l P k Z v c m 1 1 b G E 8 L 0 l 0 Z W 1 U e X B l P j x J d G V t U G F 0 a D 5 T Z W N 0 a W 9 u M S 9 0 Y m w 0 M C 9 T b 3 V y Y 2 U 8 L 0 l 0 Z W 1 Q Y X R o P j w v S X R l b U x v Y 2 F 0 a W 9 u P j x T d G F i b G V F b n R y a W V z I C 8 + P C 9 J d G V t P j x J d G V t P j x J d G V t T G 9 j Y X R p b 2 4 + P E l 0 Z W 1 U e X B l P k Z v c m 1 1 b G E 8 L 0 l 0 Z W 1 U e X B l P j x J d G V t U G F 0 a D 5 T Z W N 0 a W 9 u M S 9 0 Y m w 0 M C 9 Q S U N B T m V 0 X 0 R h d G F i Y X N l P C 9 J d G V t U G F 0 a D 4 8 L 0 l 0 Z W 1 M b 2 N h d G l v b j 4 8 U 3 R h Y m x l R W 5 0 c m l l c y A v P j w v S X R l b T 4 8 S X R l b T 4 8 S X R l b U x v Y 2 F 0 a W 9 u P j x J d G V t V H l w Z T 5 G b 3 J t d W x h P C 9 J d G V t V H l w Z T 4 8 S X R l b V B h d G g + U 2 V j d G l v b j E v d G J s N D A v Q W 5 u d W F s U m V w b 3 J 0 X 1 N j a G V t Y T w v S X R l b V B h d G g + P C 9 J d G V t T G 9 j Y X R p b 2 4 + P F N 0 Y W J s Z U V u d H J p Z X M g L z 4 8 L 0 l 0 Z W 0 + P E l 0 Z W 0 + P E l 0 Z W 1 M b 2 N h d G l v b j 4 8 S X R l b V R 5 c G U + R m 9 y b X V s Y T w v S X R l b V R 5 c G U + P E l 0 Z W 1 Q Y X R o P l N l Y 3 R p b 2 4 x L 3 R i b D Q w L 3 R i b D Q w X 1 R h Y m x l P C 9 J d G V t U G F 0 a D 4 8 L 0 l 0 Z W 1 M b 2 N h d G l v b j 4 8 U 3 R h Y m x l R W 5 0 c m l l c y A v P j w v S X R l b T 4 8 S X R l b T 4 8 S X R l b U x v Y 2 F 0 a W 9 u P j x J d G V t V H l w Z T 5 G b 3 J t d W x h P C 9 J d G V t V H l w Z T 4 8 S X R l b V B h d G g + U 2 V j d G l v b j E v d G J s N D A v U 2 9 y d G V k J T I w U m 9 3 c z w v S X R l b V B h d G g + P C 9 J d G V t T G 9 j Y X R p b 2 4 + P F N 0 Y W J s Z U V u d H J p Z X M g L z 4 8 L 0 l 0 Z W 0 + P E l 0 Z W 0 + P E l 0 Z W 1 M b 2 N h d G l v b j 4 8 S X R l b V R 5 c G U + R m 9 y b X V s Y T w v S X R l b V R 5 c G U + P E l 0 Z W 1 Q Y X R o P l N l Y 3 R p b 2 4 x L 3 R i b D Q w L 1 J l b W 9 2 Z W Q l M j B D b 2 x 1 b W 5 z P C 9 J d G V t U G F 0 a D 4 8 L 0 l 0 Z W 1 M b 2 N h d G l v b j 4 8 U 3 R h Y m x l R W 5 0 c m l l c y A v P j w v S X R l b T 4 8 S X R l b T 4 8 S X R l b U x v Y 2 F 0 a W 9 u P j x J d G V t V H l w Z T 5 G b 3 J t d W x h P C 9 J d G V t V H l w Z T 4 8 S X R l b V B h d G g + U 2 V j d G l v b j E v d G J s M y 9 S Z W 1 v d m V k J T I w Q 2 9 s d W 1 u c z w v S X R l b V B h d G g + P C 9 J d G V t T G 9 j Y X R p b 2 4 + P F N 0 Y W J s Z U V u d H J p Z X M g L z 4 8 L 0 l 0 Z W 0 + P E l 0 Z W 0 + P E l 0 Z W 1 M b 2 N h d G l v b j 4 8 S X R l b V R 5 c G U + R m 9 y b X V s Y T w v S X R l b V R 5 c G U + P E l 0 Z W 1 Q Y X R o P l N l Y 3 R p b 2 4 x L 3 R i b D Q 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M S 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d W 5 0 I i B W Y W x 1 Z T 0 i b D E x I i A v P j x F b n R y e S B U e X B l P S J G a W x s R X J y b 3 J D b 2 R l I i B W Y W x 1 Z T 0 i c 1 V u a 2 5 v d 2 4 i I C 8 + P E V u d H J 5 I F R 5 c G U 9 I k Z p b G x F c n J v c k N v d W 5 0 I i B W Y W x 1 Z T 0 i b D A i I C 8 + P E V u d H J 5 I F R 5 c G U 9 I k Z p b G x M Y X N 0 V X B k Y X R l Z C I g V m F s d W U 9 I m Q y M D I w L T E w L T I 5 V D E 2 O j E w O j M 5 L j U z M T Y 2 O D d a I i A v P j x F b n R y e S B U e X B l P S J G a W x s Q 2 9 s d W 1 u V H l w Z X M i I F Z h b H V l P S J z Q m d Z Q 0 J n S U d B Z 1 l D Q m d J R y I g L z 4 8 R W 5 0 c n k g V H l w Z T 0 i R m l s b E N v b H V t b k 5 h b W V z I i B W Y W x 1 Z T 0 i c 1 s m c X V v d D t Z Z W F y J n F 1 b 3 Q 7 L C Z x d W 9 0 O 0 R p c 2 N o Y X J n Z S B T d G F 0 d X M 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U 3 R h d H V z I i B W Y W x 1 Z T 0 i c 0 N v b X B s Z X R l I i A v P j x F b n R y e S B U e X B l P S J R d W V y e U l E I i B W Y W x 1 Z T 0 i c 2 M x Z T M 2 Y z l k L T A 0 Y T g t N G V l Z S 1 h Y T R j L T J i Z T M 2 N m Z h Z T k x M C 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0 Y m w 0 M S 5 7 W W V h c i w w f S Z x d W 9 0 O y w m c X V v d D t P Z G J j L k R h d G F T b 3 V y Y 2 V c X C 8 x L 2 R z b j 1 Q S U N B T m V 0 L 1 B J Q 0 F O Z X Q v Q W 5 u d W F s U m V w b 3 J 0 L 3 R i b D Q x L n t E a X N j a G F y Z 2 U g U 3 R h d H V z L D F 9 J n F 1 b 3 Q 7 L C Z x d W 9 0 O 0 9 k Y m M u R G F 0 Y V N v d X J j Z V x c L z E v Z H N u P V B J Q 0 F O Z X Q v U E l D Q U 5 l d C 9 B b m 5 1 Y W x S Z X B v c n Q v d G J s N D E u e 1 x 1 M D A z Y z E s M n 0 m c X V v d D s s J n F 1 b 3 Q 7 T 2 R i Y y 5 E Y X R h U 2 9 1 c m N l X F w v M S 9 k c 2 4 9 U E l D Q U 5 l d C 9 Q S U N B T m V 0 L 0 F u b n V h b F J l c G 9 y d C 9 0 Y m w 0 M S 5 7 X H U w M D N j M S A o J S k s M 3 0 m c X V v d D s s J n F 1 b 3 Q 7 T 2 R i Y y 5 E Y X R h U 2 9 1 c m N l X F w v M S 9 k c 2 4 9 U E l D Q U 5 l d C 9 Q S U N B T m V 0 L 0 F u b n V h b F J l c G 9 y d C 9 0 Y m w 0 M S 5 7 M S 0 0 L D R 9 J n F 1 b 3 Q 7 L C Z x d W 9 0 O 0 9 k Y m M u R G F 0 Y V N v d X J j Z V x c L z E v Z H N u P V B J Q 0 F O Z X Q v U E l D Q U 5 l d C 9 B b m 5 1 Y W x S Z X B v c n Q v d G J s N D E u e z E t N C A o J S k s N X 0 m c X V v d D s s J n F 1 b 3 Q 7 T 2 R i Y y 5 E Y X R h U 2 9 1 c m N l X F w v M S 9 k c 2 4 9 U E l D Q U 5 l d C 9 Q S U N B T m V 0 L 0 F u b n V h b F J l c G 9 y d C 9 0 Y m w 0 M S 5 7 N S 0 x M C w 2 f S Z x d W 9 0 O y w m c X V v d D t P Z G J j L k R h d G F T b 3 V y Y 2 V c X C 8 x L 2 R z b j 1 Q S U N B T m V 0 L 1 B J Q 0 F O Z X Q v Q W 5 u d W F s U m V w b 3 J 0 L 3 R i b D Q x L n s 1 L T E w I C g l K S w 3 f S Z x d W 9 0 O y w m c X V v d D t P Z G J j L k R h d G F T b 3 V y Y 2 V c X C 8 x L 2 R z b j 1 Q S U N B T m V 0 L 1 B J Q 0 F O Z X Q v Q W 5 u d W F s U m V w b 3 J 0 L 3 R i b D Q x L n s x M S 0 x N S w 4 f S Z x d W 9 0 O y w m c X V v d D t P Z G J j L k R h d G F T b 3 V y Y 2 V c X C 8 x L 2 R z b j 1 Q S U N B T m V 0 L 1 B J Q 0 F O Z X Q v Q W 5 u d W F s U m V w b 3 J 0 L 3 R i b D Q x L n s x M S 0 x N S A o J S k s O X 0 m c X V v d D s s J n F 1 b 3 Q 7 T 2 R i Y y 5 E Y X R h U 2 9 1 c m N l X F w v M S 9 k c 2 4 9 U E l D Q U 5 l d C 9 Q S U N B T m V 0 L 0 F u b n V h b F J l c G 9 y d C 9 0 Y m w 0 M S 5 7 V G 9 0 Y W w s M T B 9 J n F 1 b 3 Q 7 L C Z x d W 9 0 O 0 9 k Y m M u R G F 0 Y V N v d X J j Z V x c L z E v Z H N u P V B J Q 0 F O Z X Q v U E l D Q U 5 l d C 9 B b m 5 1 Y W x S Z X B v c n Q v d G J s N D E u e 1 R v d G F s I C g l K S w x M X 0 m c X V v d D t d L C Z x d W 9 0 O 0 N v b H V t b k N v d W 5 0 J n F 1 b 3 Q 7 O j E y L C Z x d W 9 0 O 0 t l e U N v b H V t b k 5 h b W V z J n F 1 b 3 Q 7 O l t d L C Z x d W 9 0 O 0 N v b H V t b k l k Z W 5 0 a X R p Z X M m c X V v d D s 6 W y Z x d W 9 0 O 0 9 k Y m M u R G F 0 Y V N v d X J j Z V x c L z E v Z H N u P V B J Q 0 F O Z X Q v U E l D Q U 5 l d C 9 B b m 5 1 Y W x S Z X B v c n Q v d G J s N D E u e 1 l l Y X I s M H 0 m c X V v d D s s J n F 1 b 3 Q 7 T 2 R i Y y 5 E Y X R h U 2 9 1 c m N l X F w v M S 9 k c 2 4 9 U E l D Q U 5 l d C 9 Q S U N B T m V 0 L 0 F u b n V h b F J l c G 9 y d C 9 0 Y m w 0 M S 5 7 R G l z Y 2 h h c m d l I F N 0 Y X R 1 c y w x f S Z x d W 9 0 O y w m c X V v d D t P Z G J j L k R h d G F T b 3 V y Y 2 V c X C 8 x L 2 R z b j 1 Q S U N B T m V 0 L 1 B J Q 0 F O Z X Q v Q W 5 u d W F s U m V w b 3 J 0 L 3 R i b D Q x L n t c d T A w M 2 M x L D J 9 J n F 1 b 3 Q 7 L C Z x d W 9 0 O 0 9 k Y m M u R G F 0 Y V N v d X J j Z V x c L z E v Z H N u P V B J Q 0 F O Z X Q v U E l D Q U 5 l d C 9 B b m 5 1 Y W x S Z X B v c n Q v d G J s N D E u e 1 x 1 M D A z Y z E g K C U p L D N 9 J n F 1 b 3 Q 7 L C Z x d W 9 0 O 0 9 k Y m M u R G F 0 Y V N v d X J j Z V x c L z E v Z H N u P V B J Q 0 F O Z X Q v U E l D Q U 5 l d C 9 B b m 5 1 Y W x S Z X B v c n Q v d G J s N D E u e z E t N C w 0 f S Z x d W 9 0 O y w m c X V v d D t P Z G J j L k R h d G F T b 3 V y Y 2 V c X C 8 x L 2 R z b j 1 Q S U N B T m V 0 L 1 B J Q 0 F O Z X Q v Q W 5 u d W F s U m V w b 3 J 0 L 3 R i b D Q x L n s x L T Q g K C U p L D V 9 J n F 1 b 3 Q 7 L C Z x d W 9 0 O 0 9 k Y m M u R G F 0 Y V N v d X J j Z V x c L z E v Z H N u P V B J Q 0 F O Z X Q v U E l D Q U 5 l d C 9 B b m 5 1 Y W x S Z X B v c n Q v d G J s N D E u e z U t M T A s N n 0 m c X V v d D s s J n F 1 b 3 Q 7 T 2 R i Y y 5 E Y X R h U 2 9 1 c m N l X F w v M S 9 k c 2 4 9 U E l D Q U 5 l d C 9 Q S U N B T m V 0 L 0 F u b n V h b F J l c G 9 y d C 9 0 Y m w 0 M S 5 7 N S 0 x M C A o J S k s N 3 0 m c X V v d D s s J n F 1 b 3 Q 7 T 2 R i Y y 5 E Y X R h U 2 9 1 c m N l X F w v M S 9 k c 2 4 9 U E l D Q U 5 l d C 9 Q S U N B T m V 0 L 0 F u b n V h b F J l c G 9 y d C 9 0 Y m w 0 M S 5 7 M T E t M T U s O H 0 m c X V v d D s s J n F 1 b 3 Q 7 T 2 R i Y y 5 E Y X R h U 2 9 1 c m N l X F w v M S 9 k c 2 4 9 U E l D Q U 5 l d C 9 Q S U N B T m V 0 L 0 F u b n V h b F J l c G 9 y d C 9 0 Y m w 0 M S 5 7 M T E t M T U g K C U p L D l 9 J n F 1 b 3 Q 7 L C Z x d W 9 0 O 0 9 k Y m M u R G F 0 Y V N v d X J j Z V x c L z E v Z H N u P V B J Q 0 F O Z X Q v U E l D Q U 5 l d C 9 B b m 5 1 Y W x S Z X B v c n Q v d G J s N D E u e 1 R v d G F s L D E w f S Z x d W 9 0 O y w m c X V v d D t P Z G J j L k R h d G F T b 3 V y Y 2 V c X C 8 x L 2 R z b j 1 Q S U N B T m V 0 L 1 B J Q 0 F O Z X Q v Q W 5 u d W F s U m V w b 3 J 0 L 3 R i b D Q x L n t U b 3 R h b C A o J S k s M T F 9 J n F 1 b 3 Q 7 X S w m c X V v d D t S Z W x h d G l v b n N o a X B J b m Z v J n F 1 b 3 Q 7 O l t d f S I g L z 4 8 L 1 N 0 Y W J s Z U V u d H J p Z X M + P C 9 J d G V t P j x J d G V t P j x J d G V t T G 9 j Y X R p b 2 4 + P E l 0 Z W 1 U e X B l P k Z v c m 1 1 b G E 8 L 0 l 0 Z W 1 U e X B l P j x J d G V t U G F 0 a D 5 T Z W N 0 a W 9 u M S 9 0 Y m w 0 M S 9 T b 3 V y Y 2 U 8 L 0 l 0 Z W 1 Q Y X R o P j w v S X R l b U x v Y 2 F 0 a W 9 u P j x T d G F i b G V F b n R y a W V z I C 8 + P C 9 J d G V t P j x J d G V t P j x J d G V t T G 9 j Y X R p b 2 4 + P E l 0 Z W 1 U e X B l P k Z v c m 1 1 b G E 8 L 0 l 0 Z W 1 U e X B l P j x J d G V t U G F 0 a D 5 T Z W N 0 a W 9 u M S 9 0 Y m w 0 M S 9 Q S U N B T m V 0 X 0 R h d G F i Y X N l P C 9 J d G V t U G F 0 a D 4 8 L 0 l 0 Z W 1 M b 2 N h d G l v b j 4 8 U 3 R h Y m x l R W 5 0 c m l l c y A v P j w v S X R l b T 4 8 S X R l b T 4 8 S X R l b U x v Y 2 F 0 a W 9 u P j x J d G V t V H l w Z T 5 G b 3 J t d W x h P C 9 J d G V t V H l w Z T 4 8 S X R l b V B h d G g + U 2 V j d G l v b j E v d G J s N D E v Q W 5 u d W F s U m V w b 3 J 0 X 1 N j a G V t Y T w v S X R l b V B h d G g + P C 9 J d G V t T G 9 j Y X R p b 2 4 + P F N 0 Y W J s Z U V u d H J p Z X M g L z 4 8 L 0 l 0 Z W 0 + P E l 0 Z W 0 + P E l 0 Z W 1 M b 2 N h d G l v b j 4 8 S X R l b V R 5 c G U + R m 9 y b X V s Y T w v S X R l b V R 5 c G U + P E l 0 Z W 1 Q Y X R o P l N l Y 3 R p b 2 4 x L 3 R i b D Q x L 3 R i b D Q x X 1 R h Y m x l P C 9 J d G V t U G F 0 a D 4 8 L 0 l 0 Z W 1 M b 2 N h d G l v b j 4 8 U 3 R h Y m x l R W 5 0 c m l l c y A v P j w v S X R l b T 4 8 S X R l b T 4 8 S X R l b U x v Y 2 F 0 a W 9 u P j x J d G V t V H l w Z T 5 G b 3 J t d W x h P C 9 J d G V t V H l w Z T 4 8 S X R l b V B h d G g + U 2 V j d G l v b j E v d G J s N D E v U 2 9 y d G V k J T I w U m 9 3 c z w v S X R l b V B h d G g + P C 9 J d G V t T G 9 j Y X R p b 2 4 + P F N 0 Y W J s Z U V u d H J p Z X M g L z 4 8 L 0 l 0 Z W 0 + P E l 0 Z W 0 + P E l 0 Z W 1 M b 2 N h d G l v b j 4 8 S X R l b V R 5 c G U + R m 9 y b X V s Y T w v S X R l b V R 5 c G U + P E l 0 Z W 1 Q Y X R o P l N l Y 3 R p b 2 4 x L 3 R i b D Q x L 1 J l b W 9 2 Z W Q l M j B D b 2 x 1 b W 5 z P C 9 J d G V t U G F 0 a D 4 8 L 0 l 0 Z W 1 M b 2 N h d G l v b j 4 8 U 3 R h Y m x l R W 5 0 c m l l c y A v P j w v S X R l b T 4 8 S X R l b T 4 8 S X R l b U x v Y 2 F 0 a W 9 u P j x J d G V t V H l w Z T 5 G b 3 J t d W x h P C 9 J d G V t V H l w Z T 4 8 S X R l b V B h d G g + U 2 V j d G l v b j E v d G J s N D 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d G J s N D I 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W W V h c i Z x d W 9 0 O y w m c X V v d D t E a X N j a G F y Z 2 U g U 3 R h d H V z J n F 1 b 3 Q 7 L C Z x d W 9 0 O 1 x 1 M D A z Y z E m c X V v d D s s J n F 1 b 3 Q 7 X H U w M D N j M S A o J S k m c X V v d D s s J n F 1 b 3 Q 7 M S 0 y J n F 1 b 3 Q 7 L C Z x d W 9 0 O z E t M i A o J S k m c X V v d D s s J n F 1 b 3 Q 7 M y 0 1 J n F 1 b 3 Q 7 L C Z x d W 9 0 O z M t N S A o J S k m c X V v d D s s J n F 1 b 3 Q 7 N i 0 x M S Z x d W 9 0 O y w m c X V v d D s 2 L T E x I C g l K S Z x d W 9 0 O y w m c X V v d D t U b 3 R h b C Z x d W 9 0 O y w m c X V v d D t U b 3 R h b C A o J S k m c X V v d D t d I i A v P j x F b n R y e S B U e X B l P S J G a W x s Q 2 9 s d W 1 u V H l w Z X M i I F Z h b H V l P S J z Q m d Z Q 0 J n S U d B Z 1 l D Q m d J R y I g L z 4 8 R W 5 0 c n k g V H l w Z T 0 i R m l s b E x h c 3 R V c G R h d G V k I i B W Y W x 1 Z T 0 i Z D I w M j A t M T A t M j l U M T Y 6 M T A 6 M z k u O D Q 4 M T g 3 N l o i I C 8 + P E V u d H J 5 I F R 5 c G U 9 I k Z p b G x F c n J v c k N v d W 5 0 I i B W Y W x 1 Z T 0 i b D A i I C 8 + P E V u d H J 5 I F R 5 c G U 9 I k Z p b G x F c n J v c k N v Z G U i I F Z h b H V l P S J z V W 5 r b m 9 3 b i I g L z 4 8 R W 5 0 c n k g V H l w Z T 0 i R m l s b E N v d W 5 0 I i B W Y W x 1 Z T 0 i b D E x I i A v P j x F b n R y e S B U e X B l P S J O Y X Z p Z 2 F 0 a W 9 u U 3 R l c E 5 h b W U i I F Z h b H V l P S J z T m F 2 a W d h d G l v b i I g L z 4 8 R W 5 0 c n k g V H l w Z T 0 i U X V l c n l J R C I g V m F s d W U 9 I n N i M j U 2 M D A 0 Z C 1 i Z W U x L T Q 5 Y 2 Q t O W M 4 M i 0 5 M G Y 1 Y m F i O D Y 3 Y W Q 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0 N v b H V t b k N v d W 5 0 J n F 1 b 3 Q 7 O j E y L C Z x d W 9 0 O 0 t l e U N v b H V t b k 5 h b W V z J n F 1 b 3 Q 7 O l t d L C Z x d W 9 0 O 0 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1 J l b G F 0 a W 9 u c 2 h p c E l u Z m 8 m c X V v d D s 6 W 1 1 9 I i A v P j w v U 3 R h Y m x l R W 5 0 c m l l c z 4 8 L 0 l 0 Z W 0 + P E l 0 Z W 0 + P E l 0 Z W 1 M b 2 N h d G l v b j 4 8 S X R l b V R 5 c G U + R m 9 y b X V s Y T w v S X R l b V R 5 c G U + P E l 0 Z W 1 Q Y X R o P l N l Y 3 R p b 2 4 x L 3 R i b D Q y L 1 N v d X J j Z T w v S X R l b V B h d G g + P C 9 J d G V t T G 9 j Y X R p b 2 4 + P F N 0 Y W J s Z U V u d H J p Z X M g L z 4 8 L 0 l 0 Z W 0 + P E l 0 Z W 0 + P E l 0 Z W 1 M b 2 N h d G l v b j 4 8 S X R l b V R 5 c G U + R m 9 y b X V s Y T w v S X R l b V R 5 c G U + P E l 0 Z W 1 Q Y X R o P l N l Y 3 R p b 2 4 x L 3 R i b D Q y L 1 B J Q 0 F O Z X R f R G F 0 Y W J h c 2 U 8 L 0 l 0 Z W 1 Q Y X R o P j w v S X R l b U x v Y 2 F 0 a W 9 u P j x T d G F i b G V F b n R y a W V z I C 8 + P C 9 J d G V t P j x J d G V t P j x J d G V t T G 9 j Y X R p b 2 4 + P E l 0 Z W 1 U e X B l P k Z v c m 1 1 b G E 8 L 0 l 0 Z W 1 U e X B l P j x J d G V t U G F 0 a D 5 T Z W N 0 a W 9 u M S 9 0 Y m w 0 M i 9 B b m 5 1 Y W x S Z X B v c n R f U 2 N o Z W 1 h P C 9 J d G V t U G F 0 a D 4 8 L 0 l 0 Z W 1 M b 2 N h d G l v b j 4 8 U 3 R h Y m x l R W 5 0 c m l l c y A v P j w v S X R l b T 4 8 S X R l b T 4 8 S X R l b U x v Y 2 F 0 a W 9 u P j x J d G V t V H l w Z T 5 G b 3 J t d W x h P C 9 J d G V t V H l w Z T 4 8 S X R l b V B h d G g + U 2 V j d G l v b j E v d G J s N D I v d G J s N D J f V G F i b G U 8 L 0 l 0 Z W 1 Q Y X R o P j w v S X R l b U x v Y 2 F 0 a W 9 u P j x T d G F i b G V F b n R y a W V z I C 8 + P C 9 J d G V t P j x J d G V t P j x J d G V t T G 9 j Y X R p b 2 4 + P E l 0 Z W 1 U e X B l P k Z v c m 1 1 b G E 8 L 0 l 0 Z W 1 U e X B l P j x J d G V t U G F 0 a D 5 T Z W N 0 a W 9 u M S 9 0 Y m w 0 M i 9 T b 3 J 0 Z W Q l M j B S b 3 d z P C 9 J d G V t U G F 0 a D 4 8 L 0 l 0 Z W 1 M b 2 N h d G l v b j 4 8 U 3 R h Y m x l R W 5 0 c m l l c y A v P j w v S X R l b T 4 8 S X R l b T 4 8 S X R l b U x v Y 2 F 0 a W 9 u P j x J d G V t V H l w Z T 5 G b 3 J t d W x h P C 9 J d G V t V H l w Z T 4 8 S X R l b V B h d G g + U 2 V j d G l v b j E v d G J s N D I v U m V t b 3 Z l Z C U y M E N v b H V t b n M 8 L 0 l 0 Z W 1 Q Y X R o P j w v S X R l b U x v Y 2 F 0 a W 9 u P j x T d G F i b G V F b n R y a W V z I C 8 + P C 9 J d G V t P j x J d G V t P j x J d G V t T G 9 j Y X R p b 2 4 + P E l 0 Z W 1 U e X B l P k Z v c m 1 1 b G E 8 L 0 l 0 Z W 1 U e X B l P j x J d G V t U G F 0 a D 5 T Z W N 0 a W 9 u M S 9 0 Y m w 0 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D M 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I t M D J U M T Q 6 M T E 6 N T I u M z E 2 O T k z N 1 o i I C 8 + P E V u d H J 5 I F R 5 c G U 9 I k Z p b G x D b 2 x 1 b W 5 U e X B l c y I g V m F s d W U 9 I n N C Z 1 l D Q m d J R 0 F n W U N C Z 0 l H I i A v P j x F b n R y e S B U e X B l P S J G a W x s Q 2 9 s d W 1 u T m F t Z X M i I F Z h b H V l P S J z W y Z x d W 9 0 O 1 l l Y X I m c X V v d D s s J n F 1 b 3 Q 7 R G l z Y 2 h h c m d l I F N 0 Y X R 1 c y Z x d W 9 0 O y w m c X V v d D t N Y W x l J n F 1 b 3 Q 7 L C Z x d W 9 0 O 0 1 h b G U g K C U p J n F 1 b 3 Q 7 L C Z x d W 9 0 O 0 Z l b W F s Z S Z x d W 9 0 O y w m c X V v d D t G Z W 1 h b G U g K C U p J n F 1 b 3 Q 7 L C Z x d W 9 0 O 0 F t Y m l n d W 9 1 c y Z x d W 9 0 O y w m c X V v d D t B b W J p Z 3 V v d X M g K C U p J n F 1 b 3 Q 7 L C Z x d W 9 0 O 1 V u a 2 5 v d 2 4 m c X V v d D s s J n F 1 b 3 Q 7 V W 5 r b m 9 3 b i A o J S k m c X V v d D s s J n F 1 b 3 Q 7 V G 9 0 Y W w m c X V v d D s s J n F 1 b 3 Q 7 V G 9 0 Y W w g K C U p J n F 1 b 3 Q 7 X S I g L z 4 8 R W 5 0 c n k g V H l w Z T 0 i R m l s b F N 0 Y X R 1 c y I g V m F s d W U 9 I n N D b 2 1 w b G V 0 Z S I g L z 4 8 R W 5 0 c n k g V H l w Z T 0 i U X V l c n l J R C I g V m F s d W U 9 I n N i Y m R j Z T J i N S 0 w Z j E z L T R m M T g t O T E 0 M S 1 j M z Z j N z I z Z G J m Y z g i I C 8 + P E V u d H J 5 I F R 5 c G U 9 I k Z p b G x D b 3 V u d C I g V m F s d W U 9 I m w x M 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0 N v b H V t b k N v d W 5 0 J n F 1 b 3 Q 7 O j E y L C Z x d W 9 0 O 0 t l e U N v b H V t b k 5 h b W V z J n F 1 b 3 Q 7 O l t d L C Z x d W 9 0 O 0 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1 J l b G F 0 a W 9 u c 2 h p c E l u Z m 8 m c X V v d D s 6 W 1 1 9 I i A v P j x F b n R y e S B U e X B l P S J B Z G R l Z F R v R G F 0 Y U 1 v Z G V s I i B W Y W x 1 Z T 0 i b D A i I C 8 + P C 9 T d G F i b G V F b n R y a W V z P j w v S X R l b T 4 8 S X R l b T 4 8 S X R l b U x v Y 2 F 0 a W 9 u P j x J d G V t V H l w Z T 5 G b 3 J t d W x h P C 9 J d G V t V H l w Z T 4 8 S X R l b V B h d G g + U 2 V j d G l v b j E v d G J s N D M v U 2 9 1 c m N l P C 9 J d G V t U G F 0 a D 4 8 L 0 l 0 Z W 1 M b 2 N h d G l v b j 4 8 U 3 R h Y m x l R W 5 0 c m l l c y A v P j w v S X R l b T 4 8 S X R l b T 4 8 S X R l b U x v Y 2 F 0 a W 9 u P j x J d G V t V H l w Z T 5 G b 3 J t d W x h P C 9 J d G V t V H l w Z T 4 8 S X R l b V B h d G g + U 2 V j d G l v b j E v d G J s N D M v U E l D Q U 5 l d F 9 E Y X R h Y m F z Z T w v S X R l b V B h d G g + P C 9 J d G V t T G 9 j Y X R p b 2 4 + P F N 0 Y W J s Z U V u d H J p Z X M g L z 4 8 L 0 l 0 Z W 0 + P E l 0 Z W 0 + P E l 0 Z W 1 M b 2 N h d G l v b j 4 8 S X R l b V R 5 c G U + R m 9 y b X V s Y T w v S X R l b V R 5 c G U + P E l 0 Z W 1 Q Y X R o P l N l Y 3 R p b 2 4 x L 3 R i b D Q z L 0 F u b n V h b F J l c G 9 y d F 9 T Y 2 h l b W E 8 L 0 l 0 Z W 1 Q Y X R o P j w v S X R l b U x v Y 2 F 0 a W 9 u P j x T d G F i b G V F b n R y a W V z I C 8 + P C 9 J d G V t P j x J d G V t P j x J d G V t T G 9 j Y X R p b 2 4 + P E l 0 Z W 1 U e X B l P k Z v c m 1 1 b G E 8 L 0 l 0 Z W 1 U e X B l P j x J d G V t U G F 0 a D 5 T Z W N 0 a W 9 u M S 9 0 Y m w 0 M y 9 0 Y m w 0 M 1 9 U Y W J s Z T w v S X R l b V B h d G g + P C 9 J d G V t T G 9 j Y X R p b 2 4 + P F N 0 Y W J s Z U V u d H J p Z X M g L z 4 8 L 0 l 0 Z W 0 + P E l 0 Z W 0 + P E l 0 Z W 1 M b 2 N h d G l v b j 4 8 S X R l b V R 5 c G U + R m 9 y b X V s Y T w v S X R l b V R 5 c G U + P E l 0 Z W 1 Q Y X R o P l N l Y 3 R p b 2 4 x L 3 R i b D Q z L 1 N v c n R l Z C U y M F J v d 3 M 8 L 0 l 0 Z W 1 Q Y X R o P j w v S X R l b U x v Y 2 F 0 a W 9 u P j x T d G F i b G V F b n R y a W V z I C 8 + P C 9 J d G V t P j x J d G V t P j x J d G V t T G 9 j Y X R p b 2 4 + P E l 0 Z W 1 U e X B l P k Z v c m 1 1 b G E 8 L 0 l 0 Z W 1 U e X B l P j x J d G V t U G F 0 a D 5 T Z W N 0 a W 9 u M S 9 0 Y m w 0 M y 9 S Z W 1 v d m V k J T I w Q 2 9 s d W 1 u c z w v S X R l b V B h d G g + P C 9 J d G V t T G 9 j Y X R p b 2 4 + P F N 0 Y W J s Z U V u d H J p Z X M g L z 4 8 L 0 l 0 Z W 0 + P E l 0 Z W 0 + P E l 0 Z W 1 M b 2 N h d G l v b j 4 8 S X R l b V R 5 c G U + R m 9 y b X V s Y T w v S X R l b V R 5 c G U + P E l 0 Z W 1 Q Y X R o P l N l Y 3 R p b 2 4 x L 3 R i b D Q 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N 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d W 5 0 I i B W Y W x 1 Z T 0 i b D E x I i A v P j x F b n R y e S B U e X B l P S J G a W x s R X J y b 3 J D b 2 R l I i B W Y W x 1 Z T 0 i c 1 V u a 2 5 v d 2 4 i I C 8 + P E V u d H J 5 I F R 5 c G U 9 I k Z p b G x F c n J v c k N v d W 5 0 I i B W Y W x 1 Z T 0 i b D A i I C 8 + P E V u d H J 5 I F R 5 c G U 9 I k Z p b G x M Y X N 0 V X B k Y X R l Z C I g V m F s d W U 9 I m Q y M D I w L T E w L T I 5 V D E 2 O j E w O j Q w L j E 4 N j g 0 M D J a I i A v P j x F b n R y e S B U e X B l P S J G a W x s Q 2 9 s d W 1 u V H l w Z X M i I F Z h b H V l P S J z Q m d Z Q 0 J n S U d B Z 1 l D Q m d J R y I g L z 4 8 R W 5 0 c n k g V H l w Z T 0 i R m l s b E N v b H V t b k 5 h b W V z I i B W Y W x 1 Z T 0 i c 1 s m c X V v d D t Z Z W F y J n F 1 b 3 Q 7 L C Z x d W 9 0 O 0 R p c 2 N o Y X J n Z S B T d G F 0 d X 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T d G F 0 d X M i I F Z h b H V l P S J z Q 2 9 t c G x l d G U i I C 8 + P E V u d H J 5 I F R 5 c G U 9 I l F 1 Z X J 5 S U Q i I F Z h b H V l P S J z N W U 5 Y T V k Z W Y t N G E w Y S 0 0 Y z l m L W E 4 N G Y t N j g 3 M j R l Z G U 0 N m Q 1 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Q 0 L n t Z Z W F y L D B 9 J n F 1 b 3 Q 7 L C Z x d W 9 0 O 0 9 k Y m M u R G F 0 Y V N v d X J j Z V x c L z E v Z H N u P V B J Q 0 F O Z X Q v U E l D Q U 5 l d C 9 B b m 5 1 Y W x S Z X B v c n Q v d G J s N D Q u e 0 R p c 2 N o Y X J n Z S B T d G F 0 d X M s M X 0 m c X V v d D s s J n F 1 b 3 Q 7 T 2 R i Y y 5 E Y X R h U 2 9 1 c m N l X F w v M S 9 k c 2 4 9 U E l D Q U 5 l d C 9 Q S U N B T m V 0 L 0 F u b n V h b F J l c G 9 y d C 9 0 Y m w 0 N C 5 7 T W F s Z S w y f S Z x d W 9 0 O y w m c X V v d D t P Z G J j L k R h d G F T b 3 V y Y 2 V c X C 8 x L 2 R z b j 1 Q S U N B T m V 0 L 1 B J Q 0 F O Z X Q v Q W 5 u d W F s U m V w b 3 J 0 L 3 R i b D Q 0 L n t N Y W x l I C g l K S w z f S Z x d W 9 0 O y w m c X V v d D t P Z G J j L k R h d G F T b 3 V y Y 2 V c X C 8 x L 2 R z b j 1 Q S U N B T m V 0 L 1 B J Q 0 F O Z X Q v Q W 5 u d W F s U m V w b 3 J 0 L 3 R i b D Q 0 L n t G Z W 1 h b G U s N H 0 m c X V v d D s s J n F 1 b 3 Q 7 T 2 R i Y y 5 E Y X R h U 2 9 1 c m N l X F w v M S 9 k c 2 4 9 U E l D Q U 5 l d C 9 Q S U N B T m V 0 L 0 F u b n V h b F J l c G 9 y d C 9 0 Y m w 0 N C 5 7 R m V t Y W x l I C g l K S w 1 f S Z x d W 9 0 O y w m c X V v d D t P Z G J j L k R h d G F T b 3 V y Y 2 V c X C 8 x L 2 R z b j 1 Q S U N B T m V 0 L 1 B J Q 0 F O Z X Q v Q W 5 u d W F s U m V w b 3 J 0 L 3 R i b D Q 0 L n t B b W J p Z 3 V v d X M s N n 0 m c X V v d D s s J n F 1 b 3 Q 7 T 2 R i Y y 5 E Y X R h U 2 9 1 c m N l X F w v M S 9 k c 2 4 9 U E l D Q U 5 l d C 9 Q S U N B T m V 0 L 0 F u b n V h b F J l c G 9 y d C 9 0 Y m w 0 N C 5 7 Q W 1 i a W d 1 b 3 V z I C g l K S w 3 f S Z x d W 9 0 O y w m c X V v d D t P Z G J j L k R h d G F T b 3 V y Y 2 V c X C 8 x L 2 R z b j 1 Q S U N B T m V 0 L 1 B J Q 0 F O Z X Q v Q W 5 u d W F s U m V w b 3 J 0 L 3 R i b D Q 0 L n t V b m t u b 3 d u L D h 9 J n F 1 b 3 Q 7 L C Z x d W 9 0 O 0 9 k Y m M u R G F 0 Y V N v d X J j Z V x c L z E v Z H N u P V B J Q 0 F O Z X Q v U E l D Q U 5 l d C 9 B b m 5 1 Y W x S Z X B v c n Q v d G J s N D Q u e 1 V u a 2 5 v d 2 4 g K C U p L D l 9 J n F 1 b 3 Q 7 L C Z x d W 9 0 O 0 9 k Y m M u R G F 0 Y V N v d X J j Z V x c L z E v Z H N u P V B J Q 0 F O Z X Q v U E l D Q U 5 l d C 9 B b m 5 1 Y W x S Z X B v c n Q v d G J s N D Q u e 1 R v d G F s L D E w f S Z x d W 9 0 O y w m c X V v d D t P Z G J j L k R h d G F T b 3 V y Y 2 V c X C 8 x L 2 R z b j 1 Q S U N B T m V 0 L 1 B J Q 0 F O Z X Q v Q W 5 u d W F s U m V w b 3 J 0 L 3 R i b D Q 0 L n t U b 3 R h b C A o J S k s M T F 9 J n F 1 b 3 Q 7 X S w m c X V v d D t D b 2 x 1 b W 5 D b 3 V u d C Z x d W 9 0 O z o x M i w m c X V v d D t L Z X l D b 2 x 1 b W 5 O Y W 1 l c y Z x d W 9 0 O z p b X S w m c X V v d D t D b 2 x 1 b W 5 J Z G V u d G l 0 a W V z J n F 1 b 3 Q 7 O l s m c X V v d D t P Z G J j L k R h d G F T b 3 V y Y 2 V c X C 8 x L 2 R z b j 1 Q S U N B T m V 0 L 1 B J Q 0 F O Z X Q v Q W 5 u d W F s U m V w b 3 J 0 L 3 R i b D Q 0 L n t Z Z W F y L D B 9 J n F 1 b 3 Q 7 L C Z x d W 9 0 O 0 9 k Y m M u R G F 0 Y V N v d X J j Z V x c L z E v Z H N u P V B J Q 0 F O Z X Q v U E l D Q U 5 l d C 9 B b m 5 1 Y W x S Z X B v c n Q v d G J s N D Q u e 0 R p c 2 N o Y X J n Z S B T d G F 0 d X M s M X 0 m c X V v d D s s J n F 1 b 3 Q 7 T 2 R i Y y 5 E Y X R h U 2 9 1 c m N l X F w v M S 9 k c 2 4 9 U E l D Q U 5 l d C 9 Q S U N B T m V 0 L 0 F u b n V h b F J l c G 9 y d C 9 0 Y m w 0 N C 5 7 T W F s Z S w y f S Z x d W 9 0 O y w m c X V v d D t P Z G J j L k R h d G F T b 3 V y Y 2 V c X C 8 x L 2 R z b j 1 Q S U N B T m V 0 L 1 B J Q 0 F O Z X Q v Q W 5 u d W F s U m V w b 3 J 0 L 3 R i b D Q 0 L n t N Y W x l I C g l K S w z f S Z x d W 9 0 O y w m c X V v d D t P Z G J j L k R h d G F T b 3 V y Y 2 V c X C 8 x L 2 R z b j 1 Q S U N B T m V 0 L 1 B J Q 0 F O Z X Q v Q W 5 u d W F s U m V w b 3 J 0 L 3 R i b D Q 0 L n t G Z W 1 h b G U s N H 0 m c X V v d D s s J n F 1 b 3 Q 7 T 2 R i Y y 5 E Y X R h U 2 9 1 c m N l X F w v M S 9 k c 2 4 9 U E l D Q U 5 l d C 9 Q S U N B T m V 0 L 0 F u b n V h b F J l c G 9 y d C 9 0 Y m w 0 N C 5 7 R m V t Y W x l I C g l K S w 1 f S Z x d W 9 0 O y w m c X V v d D t P Z G J j L k R h d G F T b 3 V y Y 2 V c X C 8 x L 2 R z b j 1 Q S U N B T m V 0 L 1 B J Q 0 F O Z X Q v Q W 5 u d W F s U m V w b 3 J 0 L 3 R i b D Q 0 L n t B b W J p Z 3 V v d X M s N n 0 m c X V v d D s s J n F 1 b 3 Q 7 T 2 R i Y y 5 E Y X R h U 2 9 1 c m N l X F w v M S 9 k c 2 4 9 U E l D Q U 5 l d C 9 Q S U N B T m V 0 L 0 F u b n V h b F J l c G 9 y d C 9 0 Y m w 0 N C 5 7 Q W 1 i a W d 1 b 3 V z I C g l K S w 3 f S Z x d W 9 0 O y w m c X V v d D t P Z G J j L k R h d G F T b 3 V y Y 2 V c X C 8 x L 2 R z b j 1 Q S U N B T m V 0 L 1 B J Q 0 F O Z X Q v Q W 5 u d W F s U m V w b 3 J 0 L 3 R i b D Q 0 L n t V b m t u b 3 d u L D h 9 J n F 1 b 3 Q 7 L C Z x d W 9 0 O 0 9 k Y m M u R G F 0 Y V N v d X J j Z V x c L z E v Z H N u P V B J Q 0 F O Z X Q v U E l D Q U 5 l d C 9 B b m 5 1 Y W x S Z X B v c n Q v d G J s N D Q u e 1 V u a 2 5 v d 2 4 g K C U p L D l 9 J n F 1 b 3 Q 7 L C Z x d W 9 0 O 0 9 k Y m M u R G F 0 Y V N v d X J j Z V x c L z E v Z H N u P V B J Q 0 F O Z X Q v U E l D Q U 5 l d C 9 B b m 5 1 Y W x S Z X B v c n Q v d G J s N D Q u e 1 R v d G F s L D E w f S Z x d W 9 0 O y w m c X V v d D t P Z G J j L k R h d G F T b 3 V y Y 2 V c X C 8 x L 2 R z b j 1 Q S U N B T m V 0 L 1 B J Q 0 F O Z X Q v Q W 5 u d W F s U m V w b 3 J 0 L 3 R i b D Q 0 L n t U b 3 R h b C A o J S k s M T F 9 J n F 1 b 3 Q 7 X S w m c X V v d D t S Z W x h d G l v b n N o a X B J b m Z v J n F 1 b 3 Q 7 O l t d f S I g L z 4 8 L 1 N 0 Y W J s Z U V u d H J p Z X M + P C 9 J d G V t P j x J d G V t P j x J d G V t T G 9 j Y X R p b 2 4 + P E l 0 Z W 1 U e X B l P k Z v c m 1 1 b G E 8 L 0 l 0 Z W 1 U e X B l P j x J d G V t U G F 0 a D 5 T Z W N 0 a W 9 u M S 9 0 Y m w 0 N C 9 T b 3 V y Y 2 U 8 L 0 l 0 Z W 1 Q Y X R o P j w v S X R l b U x v Y 2 F 0 a W 9 u P j x T d G F i b G V F b n R y a W V z I C 8 + P C 9 J d G V t P j x J d G V t P j x J d G V t T G 9 j Y X R p b 2 4 + P E l 0 Z W 1 U e X B l P k Z v c m 1 1 b G E 8 L 0 l 0 Z W 1 U e X B l P j x J d G V t U G F 0 a D 5 T Z W N 0 a W 9 u M S 9 0 Y m w 0 N C 9 Q S U N B T m V 0 X 0 R h d G F i Y X N l P C 9 J d G V t U G F 0 a D 4 8 L 0 l 0 Z W 1 M b 2 N h d G l v b j 4 8 U 3 R h Y m x l R W 5 0 c m l l c y A v P j w v S X R l b T 4 8 S X R l b T 4 8 S X R l b U x v Y 2 F 0 a W 9 u P j x J d G V t V H l w Z T 5 G b 3 J t d W x h P C 9 J d G V t V H l w Z T 4 8 S X R l b V B h d G g + U 2 V j d G l v b j E v d G J s N D Q v Q W 5 u d W F s U m V w b 3 J 0 X 1 N j a G V t Y T w v S X R l b V B h d G g + P C 9 J d G V t T G 9 j Y X R p b 2 4 + P F N 0 Y W J s Z U V u d H J p Z X M g L z 4 8 L 0 l 0 Z W 0 + P E l 0 Z W 0 + P E l 0 Z W 1 M b 2 N h d G l v b j 4 8 S X R l b V R 5 c G U + R m 9 y b X V s Y T w v S X R l b V R 5 c G U + P E l 0 Z W 1 Q Y X R o P l N l Y 3 R p b 2 4 x L 3 R i b D Q 0 L 3 R i b D Q 0 X 1 R h Y m x l P C 9 J d G V t U G F 0 a D 4 8 L 0 l 0 Z W 1 M b 2 N h d G l v b j 4 8 U 3 R h Y m x l R W 5 0 c m l l c y A v P j w v S X R l b T 4 8 S X R l b T 4 8 S X R l b U x v Y 2 F 0 a W 9 u P j x J d G V t V H l w Z T 5 G b 3 J t d W x h P C 9 J d G V t V H l w Z T 4 8 S X R l b V B h d G g + U 2 V j d G l v b j E v d G J s N D Q v U 2 9 y d G V k J T I w U m 9 3 c z w v S X R l b V B h d G g + P C 9 J d G V t T G 9 j Y X R p b 2 4 + P F N 0 Y W J s Z U V u d H J p Z X M g L z 4 8 L 0 l 0 Z W 0 + P E l 0 Z W 0 + P E l 0 Z W 1 M b 2 N h d G l v b j 4 8 S X R l b V R 5 c G U + R m 9 y b X V s Y T w v S X R l b V R 5 c G U + P E l 0 Z W 1 Q Y X R o P l N l Y 3 R p b 2 4 x L 3 R i b D Q 0 L 1 J l b W 9 2 Z W Q l M j B D b 2 x 1 b W 5 z P C 9 J d G V t U G F 0 a D 4 8 L 0 l 0 Z W 1 M b 2 N h d G l v b j 4 8 U 3 R h Y m x l R W 5 0 c m l l c y A v P j w v S X R l b T 4 8 S X R l b T 4 8 S X R l b U x v Y 2 F 0 a W 9 u P j x J d G V t V H l w Z T 5 G b 3 J t d W x h P C 9 J d G V t V H l w Z T 4 8 S X R l b V B h d G g + U 2 V j d G l v b j E v d G J s N D U 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A i I C 8 + P E V u d H J 5 I F R 5 c G U 9 I k Z p b G x U Y X J n Z X Q i I F Z h b H V l P S J z X 3 R i b D Q 1 I i A v P j x F b n R y e S B U e X B l P S J G a W x s Z W R D b 2 1 w b G V 0 Z V J l c 3 V s d F R v V 2 9 y a 3 N o Z W V 0 I i B W Y W x 1 Z T 0 i b D E i I C 8 + P E V u d H J 5 I F R 5 c G U 9 I l J l Y 2 9 2 Z X J 5 V G F y Z 2 V 0 U m 9 3 I i B W Y W x 1 Z T 0 i b D E i I C 8 + P E V u d H J 5 I F R 5 c G U 9 I l J l Y 2 9 2 Z X J 5 V G F y Z 2 V 0 Q 2 9 s d W 1 u I i B W Y W x 1 Z T 0 i b D E i I C 8 + P E V u d H J 5 I F R 5 c G U 9 I l J l Y 2 9 2 Z X J 5 V G F y Z 2 V 0 U 2 h l Z X Q i I F Z h b H V l P S J z U 2 h l Z X Q 0 I i A v P j x F b n R y e S B U e X B l P S J G a W x s Q 2 9 s d W 1 u T m F t Z X M i I F Z h b H V l P S J z W y Z x d W 9 0 O 1 l l Y X I m c X V v d D s s J n F 1 b 3 Q 7 T 3 J n Y W 5 p c 2 F 0 a W 9 u J n F 1 b 3 Q 7 L C Z x d W 9 0 O 0 F s a X Z l J n F 1 b 3 Q 7 L C Z x d W 9 0 O 0 F s a X Z l I C g l K S Z x d W 9 0 O y w m c X V v d D t E Z W F k J n F 1 b 3 Q 7 L C Z x d W 9 0 O 0 R l Y W Q g K C U p J n F 1 b 3 Q 7 L C Z x d W 9 0 O 1 V u a 2 5 v d 2 4 m c X V v d D s s J n F 1 b 3 Q 7 V W 5 r b m 9 3 b i A o J S k m c X V v d D s s J n F 1 b 3 Q 7 V G 9 0 Y W w m c X V v d D s s J n F 1 b 3 Q 7 V G 9 0 Y W w g K C U p J n F 1 b 3 Q 7 X S I g L z 4 8 R W 5 0 c n k g V H l w Z T 0 i R m l s b E N v b H V t b l R 5 c G V z I i B W Y W x 1 Z T 0 i c 0 J n W U N C Z 0 l H Q W d Z Q 0 J n P T 0 i I C 8 + P E V u d H J 5 I F R 5 c G U 9 I k Z p b G x M Y X N 0 V X B k Y X R l Z C I g V m F s d W U 9 I m Q y M D I w L T E y L T A y V D A 5 O j Q 1 O j M z L j U 1 M D A 4 O T F a I i A v P j x F b n R y e S B U e X B l P S J G a W x s R X J y b 3 J D b 3 V u d C I g V m F s d W U 9 I m w w I i A v P j x F b n R y e S B U e X B l P S J B Z G R l Z F R v R G F 0 Y U 1 v Z G V s I i B W Y W x 1 Z T 0 i b D A i I C 8 + P E V u d H J 5 I F R 5 c G U 9 I k Z p b G x D b 3 V u d C I g V m F s d W U 9 I m w x M D A i I C 8 + P E V u d H J 5 I F R 5 c G U 9 I l F 1 Z X J 5 S U Q i I F Z h b H V l P S J z N 2 E w N D F m Z W U t Y z Z m Z S 0 0 O T B l L W I y Y z Q t O T N m M D R m O W M 3 O D E 5 I i A v P j x F b n R y e S B U e X B l P S J G a W x s U 3 R h d H V z I i B W Y W x 1 Z T 0 i c 0 N v b X B s Z X R l I i A v P j x F b n R y e S B U e X B l P S J G a W x s R X J y b 3 J D b 2 R l I i B W Y W x 1 Z T 0 i c 1 V u a 2 5 v d 2 4 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3 R i b D Q 1 L n t Z Z W F y L D B 9 J n F 1 b 3 Q 7 L C Z x d W 9 0 O 0 9 k Y m M u R G F 0 Y V N v d X J j Z V x c L z E v Z H N u P V B J Q 0 F O Z X Q v U E l D Q U 5 l d C 9 B b m 5 1 Y W x S Z X B v c n Q v d G J s N D U u e 0 9 y Z 2 F u a X N h d G l v b i w x f S Z x d W 9 0 O y w m c X V v d D t P Z G J j L k R h d G F T b 3 V y Y 2 V c X C 8 x L 2 R z b j 1 Q S U N B T m V 0 L 1 B J Q 0 F O Z X Q v Q W 5 u d W F s U m V w b 3 J 0 L 3 R i b D Q 1 L n t B b G l 2 Z S w y f S Z x d W 9 0 O y w m c X V v d D t P Z G J j L k R h d G F T b 3 V y Y 2 V c X C 8 x L 2 R z b j 1 Q S U N B T m V 0 L 1 B J Q 0 F O Z X Q v Q W 5 u d W F s U m V w b 3 J 0 L 3 R i b D Q 1 L n t B b G l 2 Z S A o J S k s M 3 0 m c X V v d D s s J n F 1 b 3 Q 7 T 2 R i Y y 5 E Y X R h U 2 9 1 c m N l X F w v M S 9 k c 2 4 9 U E l D Q U 5 l d C 9 Q S U N B T m V 0 L 0 F u b n V h b F J l c G 9 y d C 9 0 Y m w 0 N S 5 7 R G V h Z C w 0 f S Z x d W 9 0 O y w m c X V v d D t P Z G J j L k R h d G F T b 3 V y Y 2 V c X C 8 x L 2 R z b j 1 Q S U N B T m V 0 L 1 B J Q 0 F O Z X Q v Q W 5 u d W F s U m V w b 3 J 0 L 3 R i b D Q 1 L n t E Z W F k I C g l K S w 1 f S Z x d W 9 0 O y w m c X V v d D t P Z G J j L k R h d G F T b 3 V y Y 2 V c X C 8 x L 2 R z b j 1 Q S U N B T m V 0 L 1 B J Q 0 F O Z X Q v Q W 5 u d W F s U m V w b 3 J 0 L 3 R i b D Q 1 L n t V b m t u b 3 d u L D Z 9 J n F 1 b 3 Q 7 L C Z x d W 9 0 O 0 9 k Y m M u R G F 0 Y V N v d X J j Z V x c L z E v Z H N u P V B J Q 0 F O Z X Q v U E l D Q U 5 l d C 9 B b m 5 1 Y W x S Z X B v c n Q v d G J s N D U u e 1 V u a 2 5 v d 2 4 g K C U p L D d 9 J n F 1 b 3 Q 7 L C Z x d W 9 0 O 0 9 k Y m M u R G F 0 Y V N v d X J j Z V x c L z E v Z H N u P V B J Q 0 F O Z X Q v U E l D Q U 5 l d C 9 B b m 5 1 Y W x S Z X B v c n Q v d G J s N D U u e 1 R v d G F s L D h 9 J n F 1 b 3 Q 7 L C Z x d W 9 0 O 0 9 k Y m M u R G F 0 Y V N v d X J j Z V x c L z E v Z H N u P V B J Q 0 F O Z X Q v U E l D Q U 5 l d C 9 B b m 5 1 Y W x S Z X B v c n Q v d G J s N D U u e 1 R v d G F s I C g l K S w 5 f S Z x d W 9 0 O 1 0 s J n F 1 b 3 Q 7 Q 2 9 s d W 1 u Q 2 9 1 b n Q m c X V v d D s 6 M T A s J n F 1 b 3 Q 7 S 2 V 5 Q 2 9 s d W 1 u T m F t Z X M m c X V v d D s 6 W 1 0 s J n F 1 b 3 Q 7 Q 2 9 s d W 1 u S W R l b n R p d G l l c y Z x d W 9 0 O z p b J n F 1 b 3 Q 7 T 2 R i Y y 5 E Y X R h U 2 9 1 c m N l X F w v M S 9 k c 2 4 9 U E l D Q U 5 l d C 9 Q S U N B T m V 0 L 0 F u b n V h b F J l c G 9 y d C 9 0 Y m w 0 N S 5 7 W W V h c i w w f S Z x d W 9 0 O y w m c X V v d D t P Z G J j L k R h d G F T b 3 V y Y 2 V c X C 8 x L 2 R z b j 1 Q S U N B T m V 0 L 1 B J Q 0 F O Z X Q v Q W 5 u d W F s U m V w b 3 J 0 L 3 R i b D Q 1 L n t P c m d h b m l z Y X R p b 2 4 s M X 0 m c X V v d D s s J n F 1 b 3 Q 7 T 2 R i Y y 5 E Y X R h U 2 9 1 c m N l X F w v M S 9 k c 2 4 9 U E l D Q U 5 l d C 9 Q S U N B T m V 0 L 0 F u b n V h b F J l c G 9 y d C 9 0 Y m w 0 N S 5 7 Q W x p d m U s M n 0 m c X V v d D s s J n F 1 b 3 Q 7 T 2 R i Y y 5 E Y X R h U 2 9 1 c m N l X F w v M S 9 k c 2 4 9 U E l D Q U 5 l d C 9 Q S U N B T m V 0 L 0 F u b n V h b F J l c G 9 y d C 9 0 Y m w 0 N S 5 7 Q W x p d m U g K C U p L D N 9 J n F 1 b 3 Q 7 L C Z x d W 9 0 O 0 9 k Y m M u R G F 0 Y V N v d X J j Z V x c L z E v Z H N u P V B J Q 0 F O Z X Q v U E l D Q U 5 l d C 9 B b m 5 1 Y W x S Z X B v c n Q v d G J s N D U u e 0 R l Y W Q s N H 0 m c X V v d D s s J n F 1 b 3 Q 7 T 2 R i Y y 5 E Y X R h U 2 9 1 c m N l X F w v M S 9 k c 2 4 9 U E l D Q U 5 l d C 9 Q S U N B T m V 0 L 0 F u b n V h b F J l c G 9 y d C 9 0 Y m w 0 N S 5 7 R G V h Z C A o J S k s N X 0 m c X V v d D s s J n F 1 b 3 Q 7 T 2 R i Y y 5 E Y X R h U 2 9 1 c m N l X F w v M S 9 k c 2 4 9 U E l D Q U 5 l d C 9 Q S U N B T m V 0 L 0 F u b n V h b F J l c G 9 y d C 9 0 Y m w 0 N S 5 7 V W 5 r b m 9 3 b i w 2 f S Z x d W 9 0 O y w m c X V v d D t P Z G J j L k R h d G F T b 3 V y Y 2 V c X C 8 x L 2 R z b j 1 Q S U N B T m V 0 L 1 B J Q 0 F O Z X Q v Q W 5 u d W F s U m V w b 3 J 0 L 3 R i b D Q 1 L n t V b m t u b 3 d u I C g l K S w 3 f S Z x d W 9 0 O y w m c X V v d D t P Z G J j L k R h d G F T b 3 V y Y 2 V c X C 8 x L 2 R z b j 1 Q S U N B T m V 0 L 1 B J Q 0 F O Z X Q v Q W 5 u d W F s U m V w b 3 J 0 L 3 R i b D Q 1 L n t U b 3 R h b C w 4 f S Z x d W 9 0 O y w m c X V v d D t P Z G J j L k R h d G F T b 3 V y Y 2 V c X C 8 x L 2 R z b j 1 Q S U N B T m V 0 L 1 B J Q 0 F O Z X Q v Q W 5 u d W F s U m V w b 3 J 0 L 3 R i b D Q 1 L n t U b 3 R h b C A o J S k s O X 0 m c X V v d D t d L C Z x d W 9 0 O 1 J l b G F 0 a W 9 u c 2 h p c E l u Z m 8 m c X V v d D s 6 W 1 1 9 I i A v P j w v U 3 R h Y m x l R W 5 0 c m l l c z 4 8 L 0 l 0 Z W 0 + P E l 0 Z W 0 + P E l 0 Z W 1 M b 2 N h d G l v b j 4 8 S X R l b V R 5 c G U + R m 9 y b X V s Y T w v S X R l b V R 5 c G U + P E l 0 Z W 1 Q Y X R o P l N l Y 3 R p b 2 4 x L 3 R i b D Q 1 L 1 N v d X J j Z T w v S X R l b V B h d G g + P C 9 J d G V t T G 9 j Y X R p b 2 4 + P F N 0 Y W J s Z U V u d H J p Z X M g L z 4 8 L 0 l 0 Z W 0 + P E l 0 Z W 0 + P E l 0 Z W 1 M b 2 N h d G l v b j 4 8 S X R l b V R 5 c G U + R m 9 y b X V s Y T w v S X R l b V R 5 c G U + P E l 0 Z W 1 Q Y X R o P l N l Y 3 R p b 2 4 x L 3 R i b D Q 1 L 1 B J Q 0 F O Z X R f R G F 0 Y W J h c 2 U 8 L 0 l 0 Z W 1 Q Y X R o P j w v S X R l b U x v Y 2 F 0 a W 9 u P j x T d G F i b G V F b n R y a W V z I C 8 + P C 9 J d G V t P j x J d G V t P j x J d G V t T G 9 j Y X R p b 2 4 + P E l 0 Z W 1 U e X B l P k Z v c m 1 1 b G E 8 L 0 l 0 Z W 1 U e X B l P j x J d G V t U G F 0 a D 5 T Z W N 0 a W 9 u M S 9 0 Y m w 0 N S 9 B b m 5 1 Y W x S Z X B v c n R f U 2 N o Z W 1 h P C 9 J d G V t U G F 0 a D 4 8 L 0 l 0 Z W 1 M b 2 N h d G l v b j 4 8 U 3 R h Y m x l R W 5 0 c m l l c y A v P j w v S X R l b T 4 8 S X R l b T 4 8 S X R l b U x v Y 2 F 0 a W 9 u P j x J d G V t V H l w Z T 5 G b 3 J t d W x h P C 9 J d G V t V H l w Z T 4 8 S X R l b V B h d G g + U 2 V j d G l v b j E v d G J s N D U v d G J s N D V f V G F i b G U 8 L 0 l 0 Z W 1 Q Y X R o P j w v S X R l b U x v Y 2 F 0 a W 9 u P j x T d G F i b G V F b n R y a W V z I C 8 + P C 9 J d G V t P j x J d G V t P j x J d G V t T G 9 j Y X R p b 2 4 + P E l 0 Z W 1 U e X B l P k Z v c m 1 1 b G E 8 L 0 l 0 Z W 1 U e X B l P j x J d G V t U G F 0 a D 5 T Z W N 0 a W 9 u M S 9 0 Y m w 0 N W 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d G J s N D V h 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1 b n Q i I F Z h b H V l P S J s N i I g L z 4 8 R W 5 0 c n k g V H l w Z T 0 i R m l s b E V y c m 9 y Q 2 9 k Z S I g V m F s d W U 9 I n N V b m t u b 3 d u I i A v P j x F b n R y e S B U e X B l P S J G a W x s R X J y b 3 J D b 3 V u d C I g V m F s d W U 9 I m w w I i A v P j x F b n R y e S B U e X B l P S J G a W x s T G F z d F V w Z G F 0 Z W Q i I F Z h b H V l P S J k M j A y M C 0 x M C 0 y O V Q x N j o x M D o 0 M C 4 2 O D c 4 M D I z W i I g L z 4 8 R W 5 0 c n k g V H l w Z T 0 i R m l s b E N v b H V t b l R 5 c G V z I i B W Y W x 1 Z T 0 i c 0 J n S U d B Z 1 l D Q m d J R y I g L z 4 8 R W 5 0 c n k g V H l w Z T 0 i R m l s b E N v b H V t b k 5 h b W V z I i B W Y W x 1 Z T 0 i c 1 s m c X V v d D t D b 3 V u d H J 5 J n F 1 b 3 Q 7 L C Z x d W 9 0 O 1 l l Y X I x J n F 1 b 3 Q 7 L C Z x d W 9 0 O 1 l l Y X I x I C g l K S Z x d W 9 0 O y w m c X V v d D t Z Z W F y M i Z x d W 9 0 O y w m c X V v d D t Z Z W F y M i A o J S k m c X V v d D s s J n F 1 b 3 Q 7 W W V h c j M m c X V v d D s s J n F 1 b 3 Q 7 W W V h c j M g K C U p J n F 1 b 3 Q 7 L C Z x d W 9 0 O 1 R v d G F s J n F 1 b 3 Q 7 L C Z x d W 9 0 O 1 R v d G F s I C g l K S Z x d W 9 0 O 1 0 i I C 8 + P E V u d H J 5 I F R 5 c G U 9 I k Z p b G x T d G F 0 d X M i I F Z h b H V l P S J z Q 2 9 t c G x l d G U i I C 8 + P E V u d H J 5 I F R 5 c G U 9 I l F 1 Z X J 5 S U Q i I F Z h b H V l P S J z N j k 2 Y T Y 1 Z W E t M G I 1 O C 0 0 M j A 1 L W J l N z Q t Z T V k M z N l O D g w Y j g 5 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d G J s N D V h L n t D b 3 V u d H J 5 L D B 9 J n F 1 b 3 Q 7 L C Z x d W 9 0 O 0 9 k Y m M u R G F 0 Y V N v d X J j Z V x c L z E v Z H N u P V B J Q 0 F O Z X Q v U E l D Q U 5 l d C 9 B b m 5 1 Y W x S Z X B v c n Q v d G J s N D V h L n t Z Z W F y M S w x f S Z x d W 9 0 O y w m c X V v d D t P Z G J j L k R h d G F T b 3 V y Y 2 V c X C 8 x L 2 R z b j 1 Q S U N B T m V 0 L 1 B J Q 0 F O Z X Q v Q W 5 u d W F s U m V w b 3 J 0 L 3 R i b D Q 1 Y S 5 7 W W V h c j E g K C U p L D J 9 J n F 1 b 3 Q 7 L C Z x d W 9 0 O 0 9 k Y m M u R G F 0 Y V N v d X J j Z V x c L z E v Z H N u P V B J Q 0 F O Z X Q v U E l D Q U 5 l d C 9 B b m 5 1 Y W x S Z X B v c n Q v d G J s N D V h L n t Z Z W F y M i w z f S Z x d W 9 0 O y w m c X V v d D t P Z G J j L k R h d G F T b 3 V y Y 2 V c X C 8 x L 2 R z b j 1 Q S U N B T m V 0 L 1 B J Q 0 F O Z X Q v Q W 5 u d W F s U m V w b 3 J 0 L 3 R i b D Q 1 Y S 5 7 W W V h c j I g K C U p L D R 9 J n F 1 b 3 Q 7 L C Z x d W 9 0 O 0 9 k Y m M u R G F 0 Y V N v d X J j Z V x c L z E v Z H N u P V B J Q 0 F O Z X Q v U E l D Q U 5 l d C 9 B b m 5 1 Y W x S Z X B v c n Q v d G J s N D V h L n t Z Z W F y M y w 1 f S Z x d W 9 0 O y w m c X V v d D t P Z G J j L k R h d G F T b 3 V y Y 2 V c X C 8 x L 2 R z b j 1 Q S U N B T m V 0 L 1 B J Q 0 F O Z X Q v Q W 5 u d W F s U m V w b 3 J 0 L 3 R i b D Q 1 Y S 5 7 W W V h c j M g K C U p L D Z 9 J n F 1 b 3 Q 7 L C Z x d W 9 0 O 0 9 k Y m M u R G F 0 Y V N v d X J j Z V x c L z E v Z H N u P V B J Q 0 F O Z X Q v U E l D Q U 5 l d C 9 B b m 5 1 Y W x S Z X B v c n Q v d G J s N D V h L n t U b 3 R h b C w 3 f S Z x d W 9 0 O y w m c X V v d D t P Z G J j L k R h d G F T b 3 V y Y 2 V c X C 8 x L 2 R z b j 1 Q S U N B T m V 0 L 1 B J Q 0 F O Z X Q v Q W 5 u d W F s U m V w b 3 J 0 L 3 R i b D Q 1 Y S 5 7 V G 9 0 Y W w g K C U p L D h 9 J n F 1 b 3 Q 7 X S w m c X V v d D t D b 2 x 1 b W 5 D b 3 V u d C Z x d W 9 0 O z o 5 L C Z x d W 9 0 O 0 t l e U N v b H V t b k 5 h b W V z J n F 1 b 3 Q 7 O l t d L C Z x d W 9 0 O 0 N v b H V t b k l k Z W 5 0 a X R p Z X M m c X V v d D s 6 W y Z x d W 9 0 O 0 9 k Y m M u R G F 0 Y V N v d X J j Z V x c L z E v Z H N u P V B J Q 0 F O Z X Q v U E l D Q U 5 l d C 9 B b m 5 1 Y W x S Z X B v c n Q v d G J s N D V h L n t D b 3 V u d H J 5 L D B 9 J n F 1 b 3 Q 7 L C Z x d W 9 0 O 0 9 k Y m M u R G F 0 Y V N v d X J j Z V x c L z E v Z H N u P V B J Q 0 F O Z X Q v U E l D Q U 5 l d C 9 B b m 5 1 Y W x S Z X B v c n Q v d G J s N D V h L n t Z Z W F y M S w x f S Z x d W 9 0 O y w m c X V v d D t P Z G J j L k R h d G F T b 3 V y Y 2 V c X C 8 x L 2 R z b j 1 Q S U N B T m V 0 L 1 B J Q 0 F O Z X Q v Q W 5 u d W F s U m V w b 3 J 0 L 3 R i b D Q 1 Y S 5 7 W W V h c j E g K C U p L D J 9 J n F 1 b 3 Q 7 L C Z x d W 9 0 O 0 9 k Y m M u R G F 0 Y V N v d X J j Z V x c L z E v Z H N u P V B J Q 0 F O Z X Q v U E l D Q U 5 l d C 9 B b m 5 1 Y W x S Z X B v c n Q v d G J s N D V h L n t Z Z W F y M i w z f S Z x d W 9 0 O y w m c X V v d D t P Z G J j L k R h d G F T b 3 V y Y 2 V c X C 8 x L 2 R z b j 1 Q S U N B T m V 0 L 1 B J Q 0 F O Z X Q v Q W 5 u d W F s U m V w b 3 J 0 L 3 R i b D Q 1 Y S 5 7 W W V h c j I g K C U p L D R 9 J n F 1 b 3 Q 7 L C Z x d W 9 0 O 0 9 k Y m M u R G F 0 Y V N v d X J j Z V x c L z E v Z H N u P V B J Q 0 F O Z X Q v U E l D Q U 5 l d C 9 B b m 5 1 Y W x S Z X B v c n Q v d G J s N D V h L n t Z Z W F y M y w 1 f S Z x d W 9 0 O y w m c X V v d D t P Z G J j L k R h d G F T b 3 V y Y 2 V c X C 8 x L 2 R z b j 1 Q S U N B T m V 0 L 1 B J Q 0 F O Z X Q v Q W 5 u d W F s U m V w b 3 J 0 L 3 R i b D Q 1 Y S 5 7 W W V h c j M g K C U p L D Z 9 J n F 1 b 3 Q 7 L C Z x d W 9 0 O 0 9 k Y m M u R G F 0 Y V N v d X J j Z V x c L z E v Z H N u P V B J Q 0 F O Z X Q v U E l D Q U 5 l d C 9 B b m 5 1 Y W x S Z X B v c n Q v d G J s N D V h L n t U b 3 R h b C w 3 f S Z x d W 9 0 O y w m c X V v d D t P Z G J j L k R h d G F T b 3 V y Y 2 V c X C 8 x L 2 R z b j 1 Q S U N B T m V 0 L 1 B J Q 0 F O Z X Q v Q W 5 u d W F s U m V w b 3 J 0 L 3 R i b D Q 1 Y S 5 7 V G 9 0 Y W w g K C U p L D h 9 J n F 1 b 3 Q 7 X S w m c X V v d D t S Z W x h d G l v b n N o a X B J b m Z v J n F 1 b 3 Q 7 O l t d f S I g L z 4 8 L 1 N 0 Y W J s Z U V u d H J p Z X M + P C 9 J d G V t P j x J d G V t P j x J d G V t T G 9 j Y X R p b 2 4 + P E l 0 Z W 1 U e X B l P k Z v c m 1 1 b G E 8 L 0 l 0 Z W 1 U e X B l P j x J d G V t U G F 0 a D 5 T Z W N 0 a W 9 u M S 9 0 Y m w 0 N W E v U 2 9 1 c m N l P C 9 J d G V t U G F 0 a D 4 8 L 0 l 0 Z W 1 M b 2 N h d G l v b j 4 8 U 3 R h Y m x l R W 5 0 c m l l c y A v P j w v S X R l b T 4 8 S X R l b T 4 8 S X R l b U x v Y 2 F 0 a W 9 u P j x J d G V t V H l w Z T 5 G b 3 J t d W x h P C 9 J d G V t V H l w Z T 4 8 S X R l b V B h d G g + U 2 V j d G l v b j E v d G J s N D V h L 1 B J Q 0 F O Z X R f R G F 0 Y W J h c 2 U 8 L 0 l 0 Z W 1 Q Y X R o P j w v S X R l b U x v Y 2 F 0 a W 9 u P j x T d G F i b G V F b n R y a W V z I C 8 + P C 9 J d G V t P j x J d G V t P j x J d G V t T G 9 j Y X R p b 2 4 + P E l 0 Z W 1 U e X B l P k Z v c m 1 1 b G E 8 L 0 l 0 Z W 1 U e X B l P j x J d G V t U G F 0 a D 5 T Z W N 0 a W 9 u M S 9 0 Y m w 0 N W E v Q W 5 u d W F s U m V w b 3 J 0 X 1 N j a G V t Y T w v S X R l b V B h d G g + P C 9 J d G V t T G 9 j Y X R p b 2 4 + P F N 0 Y W J s Z U V u d H J p Z X M g L z 4 8 L 0 l 0 Z W 0 + P E l 0 Z W 0 + P E l 0 Z W 1 M b 2 N h d G l v b j 4 8 S X R l b V R 5 c G U + R m 9 y b X V s Y T w v S X R l b V R 5 c G U + P E l 0 Z W 1 Q Y X R o P l N l Y 3 R p b 2 4 x L 3 R i b D Q 1 Y S 9 0 Y m w 0 N W F f V G F i b G U 8 L 0 l 0 Z W 1 Q Y X R o P j w v S X R l b U x v Y 2 F 0 a W 9 u P j x T d G F i b G V F b n R y a W V z I C 8 + P C 9 J d G V t P j x J d G V t P j x J d G V t T G 9 j Y X R p b 2 4 + P E l 0 Z W 1 U e X B l P k Z v c m 1 1 b G E 8 L 0 l 0 Z W 1 U e X B l P j x J d G V t U G F 0 a D 5 T Z W N 0 a W 9 u M S 9 0 Y m w 0 N W E v U 2 9 y d G V k J T I w U m 9 3 c z w v S X R l b V B h d G g + P C 9 J d G V t T G 9 j Y X R p b 2 4 + P F N 0 Y W J s Z U V u d H J p Z X M g L z 4 8 L 0 l 0 Z W 0 + P E l 0 Z W 0 + P E l 0 Z W 1 M b 2 N h d G l v b j 4 8 S X R l b V R 5 c G U + R m 9 y b X V s Y T w v S X R l b V R 5 c G U + P E l 0 Z W 1 Q Y X R o P l N l Y 3 R p b 2 4 x L 3 R i b D Q 1 Y S 9 S Z W 1 v d m V k J T I w Q 2 9 s d W 1 u c z w v S X R l b V B h d G g + P C 9 J d G V t T G 9 j Y X R p b 2 4 + P F N 0 Y W J s Z U V u d H J p Z X M g L z 4 8 L 0 l 0 Z W 0 + P E l 0 Z W 0 + P E l 0 Z W 1 M b 2 N h d G l v b j 4 8 S X R l b V R 5 c G U + R m 9 y b X V s Y T w v S X R l b V R 5 c G U + P E l 0 Z W 1 Q Y X R o P l N l Y 3 R p b 2 4 x L 3 R i b D Q 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N i 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d W 5 0 I i B W Y W x 1 Z T 0 i b D Y i I C 8 + P E V u d H J 5 I F R 5 c G U 9 I k Z p b G x F c n J v c k N v Z G U i I F Z h b H V l P S J z V W 5 r b m 9 3 b i I g L z 4 8 R W 5 0 c n k g V H l w Z T 0 i R m l s b E V y c m 9 y Q 2 9 1 b n Q i I F Z h b H V l P S J s M C I g L z 4 8 R W 5 0 c n k g V H l w Z T 0 i R m l s b E x h c 3 R V c G R h d G V k I i B W Y W x 1 Z T 0 i Z D I w M j A t M T A t M j l U M T Y 6 M T E 6 M z c u O T c x M D E 3 N F o i I C 8 + P E V u d H J 5 I F R 5 c G U 9 I k Z p b G x D b 2 x 1 b W 5 U e X B l c y I g V m F s d W U 9 I n N C Z 0 l H Q W d Z Q 0 J n S U d B Z 1 k 9 I i A v P j x F b n R y e S B U e X B l P S J G a W x s Q 2 9 s d W 1 u T m F t Z X M i I F Z h b H V l P S J z W y Z x d W 9 0 O 0 R p c 2 N o Y X J n Z S B E Z X N 0 a W 5 h d G l v b i 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l F 1 Z X J 5 S U Q i I F Z h b H V l P S J z Z W M 0 Y j c 5 M m E t N m U z M y 0 0 Y j A 3 L T h k Z m M t Y T k 1 Y T M 2 Y T M 5 Z D Q z 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3 R i b D Q 2 L n t E a X N j a G F y Z 2 U g R G V z d G l u Y X R p b 2 4 s M H 0 m c X V v d D s s J n F 1 b 3 Q 7 T 2 R i Y y 5 E Y X R h U 2 9 1 c m N l X F w v M S 9 k c 2 4 9 U E l D Q U 5 l d C 9 Q S U N B T m V 0 L 0 F u b n V h b F J l c G 9 y d C 9 0 Y m w 0 N i 5 7 X H U w M D N j M S w x f S Z x d W 9 0 O y w m c X V v d D t P Z G J j L k R h d G F T b 3 V y Y 2 V c X C 8 x L 2 R z b j 1 Q S U N B T m V 0 L 1 B J Q 0 F O Z X Q v Q W 5 u d W F s U m V w b 3 J 0 L 3 R i b D Q 2 L n t c d T A w M 2 M x I C g l K S w y f S Z x d W 9 0 O y w m c X V v d D t P Z G J j L k R h d G F T b 3 V y Y 2 V c X C 8 x L 2 R z b j 1 Q S U N B T m V 0 L 1 B J Q 0 F O Z X Q v Q W 5 u d W F s U m V w b 3 J 0 L 3 R i b D Q 2 L n s x L T Q s M 3 0 m c X V v d D s s J n F 1 b 3 Q 7 T 2 R i Y y 5 E Y X R h U 2 9 1 c m N l X F w v M S 9 k c 2 4 9 U E l D Q U 5 l d C 9 Q S U N B T m V 0 L 0 F u b n V h b F J l c G 9 y d C 9 0 Y m w 0 N i 5 7 M S 0 0 I C g l K S w 0 f S Z x d W 9 0 O y w m c X V v d D t P Z G J j L k R h d G F T b 3 V y Y 2 V c X C 8 x L 2 R z b j 1 Q S U N B T m V 0 L 1 B J Q 0 F O Z X Q v Q W 5 u d W F s U m V w b 3 J 0 L 3 R i b D Q 2 L n s 1 L T E w L D V 9 J n F 1 b 3 Q 7 L C Z x d W 9 0 O 0 9 k Y m M u R G F 0 Y V N v d X J j Z V x c L z E v Z H N u P V B J Q 0 F O Z X Q v U E l D Q U 5 l d C 9 B b m 5 1 Y W x S Z X B v c n Q v d G J s N D Y u e z U t M T A g K C U p L D Z 9 J n F 1 b 3 Q 7 L C Z x d W 9 0 O 0 9 k Y m M u R G F 0 Y V N v d X J j Z V x c L z E v Z H N u P V B J Q 0 F O Z X Q v U E l D Q U 5 l d C 9 B b m 5 1 Y W x S Z X B v c n Q v d G J s N D Y u e z E x L T E 1 L D d 9 J n F 1 b 3 Q 7 L C Z x d W 9 0 O 0 9 k Y m M u R G F 0 Y V N v d X J j Z V x c L z E v Z H N u P V B J Q 0 F O Z X Q v U E l D Q U 5 l d C 9 B b m 5 1 Y W x S Z X B v c n Q v d G J s N D Y u e z E x L T E 1 I C g l K S w 4 f S Z x d W 9 0 O y w m c X V v d D t P Z G J j L k R h d G F T b 3 V y Y 2 V c X C 8 x L 2 R z b j 1 Q S U N B T m V 0 L 1 B J Q 0 F O Z X Q v Q W 5 u d W F s U m V w b 3 J 0 L 3 R i b D Q 2 L n t U b 3 R h b C w 5 f S Z x d W 9 0 O y w m c X V v d D t P Z G J j L k R h d G F T b 3 V y Y 2 V c X C 8 x L 2 R z b j 1 Q S U N B T m V 0 L 1 B J Q 0 F O Z X Q v Q W 5 u d W F s U m V w b 3 J 0 L 3 R i b D Q 2 L n t U b 3 R h b C A o J S k s M T B 9 J n F 1 b 3 Q 7 X S w m c X V v d D t D b 2 x 1 b W 5 D b 3 V u d C Z x d W 9 0 O z o x M S w m c X V v d D t L Z X l D b 2 x 1 b W 5 O Y W 1 l c y Z x d W 9 0 O z p b X S w m c X V v d D t D b 2 x 1 b W 5 J Z G V u d G l 0 a W V z J n F 1 b 3 Q 7 O l s m c X V v d D t P Z G J j L k R h d G F T b 3 V y Y 2 V c X C 8 x L 2 R z b j 1 Q S U N B T m V 0 L 1 B J Q 0 F O Z X Q v Q W 5 u d W F s U m V w b 3 J 0 L 3 R i b D Q 2 L n t E a X N j a G F y Z 2 U g R G V z d G l u Y X R p b 2 4 s M H 0 m c X V v d D s s J n F 1 b 3 Q 7 T 2 R i Y y 5 E Y X R h U 2 9 1 c m N l X F w v M S 9 k c 2 4 9 U E l D Q U 5 l d C 9 Q S U N B T m V 0 L 0 F u b n V h b F J l c G 9 y d C 9 0 Y m w 0 N i 5 7 X H U w M D N j M S w x f S Z x d W 9 0 O y w m c X V v d D t P Z G J j L k R h d G F T b 3 V y Y 2 V c X C 8 x L 2 R z b j 1 Q S U N B T m V 0 L 1 B J Q 0 F O Z X Q v Q W 5 u d W F s U m V w b 3 J 0 L 3 R i b D Q 2 L n t c d T A w M 2 M x I C g l K S w y f S Z x d W 9 0 O y w m c X V v d D t P Z G J j L k R h d G F T b 3 V y Y 2 V c X C 8 x L 2 R z b j 1 Q S U N B T m V 0 L 1 B J Q 0 F O Z X Q v Q W 5 u d W F s U m V w b 3 J 0 L 3 R i b D Q 2 L n s x L T Q s M 3 0 m c X V v d D s s J n F 1 b 3 Q 7 T 2 R i Y y 5 E Y X R h U 2 9 1 c m N l X F w v M S 9 k c 2 4 9 U E l D Q U 5 l d C 9 Q S U N B T m V 0 L 0 F u b n V h b F J l c G 9 y d C 9 0 Y m w 0 N i 5 7 M S 0 0 I C g l K S w 0 f S Z x d W 9 0 O y w m c X V v d D t P Z G J j L k R h d G F T b 3 V y Y 2 V c X C 8 x L 2 R z b j 1 Q S U N B T m V 0 L 1 B J Q 0 F O Z X Q v Q W 5 u d W F s U m V w b 3 J 0 L 3 R i b D Q 2 L n s 1 L T E w L D V 9 J n F 1 b 3 Q 7 L C Z x d W 9 0 O 0 9 k Y m M u R G F 0 Y V N v d X J j Z V x c L z E v Z H N u P V B J Q 0 F O Z X Q v U E l D Q U 5 l d C 9 B b m 5 1 Y W x S Z X B v c n Q v d G J s N D Y u e z U t M T A g K C U p L D Z 9 J n F 1 b 3 Q 7 L C Z x d W 9 0 O 0 9 k Y m M u R G F 0 Y V N v d X J j Z V x c L z E v Z H N u P V B J Q 0 F O Z X Q v U E l D Q U 5 l d C 9 B b m 5 1 Y W x S Z X B v c n Q v d G J s N D Y u e z E x L T E 1 L D d 9 J n F 1 b 3 Q 7 L C Z x d W 9 0 O 0 9 k Y m M u R G F 0 Y V N v d X J j Z V x c L z E v Z H N u P V B J Q 0 F O Z X Q v U E l D Q U 5 l d C 9 B b m 5 1 Y W x S Z X B v c n Q v d G J s N D Y u e z E x L T E 1 I C g l K S w 4 f S Z x d W 9 0 O y w m c X V v d D t P Z G J j L k R h d G F T b 3 V y Y 2 V c X C 8 x L 2 R z b j 1 Q S U N B T m V 0 L 1 B J Q 0 F O Z X Q v Q W 5 u d W F s U m V w b 3 J 0 L 3 R i b D Q 2 L n t U b 3 R h b C w 5 f S Z x d W 9 0 O y w m c X V v d D t P Z G J j L k R h d G F T b 3 V y Y 2 V c X C 8 x L 2 R z b j 1 Q S U N B T m V 0 L 1 B J Q 0 F O Z X Q v Q W 5 u d W F s U m V w b 3 J 0 L 3 R i b D Q 2 L n t U b 3 R h b C A o J S k s M T B 9 J n F 1 b 3 Q 7 X S w m c X V v d D t S Z W x h d G l v b n N o a X B J b m Z v J n F 1 b 3 Q 7 O l t d f S I g L z 4 8 L 1 N 0 Y W J s Z U V u d H J p Z X M + P C 9 J d G V t P j x J d G V t P j x J d G V t T G 9 j Y X R p b 2 4 + P E l 0 Z W 1 U e X B l P k Z v c m 1 1 b G E 8 L 0 l 0 Z W 1 U e X B l P j x J d G V t U G F 0 a D 5 T Z W N 0 a W 9 u M S 9 0 Y m w 0 N i 9 T b 3 V y Y 2 U 8 L 0 l 0 Z W 1 Q Y X R o P j w v S X R l b U x v Y 2 F 0 a W 9 u P j x T d G F i b G V F b n R y a W V z I C 8 + P C 9 J d G V t P j x J d G V t P j x J d G V t T G 9 j Y X R p b 2 4 + P E l 0 Z W 1 U e X B l P k Z v c m 1 1 b G E 8 L 0 l 0 Z W 1 U e X B l P j x J d G V t U G F 0 a D 5 T Z W N 0 a W 9 u M S 9 0 Y m w 0 N i 9 Q S U N B T m V 0 X 0 R h d G F i Y X N l P C 9 J d G V t U G F 0 a D 4 8 L 0 l 0 Z W 1 M b 2 N h d G l v b j 4 8 U 3 R h Y m x l R W 5 0 c m l l c y A v P j w v S X R l b T 4 8 S X R l b T 4 8 S X R l b U x v Y 2 F 0 a W 9 u P j x J d G V t V H l w Z T 5 G b 3 J t d W x h P C 9 J d G V t V H l w Z T 4 8 S X R l b V B h d G g + U 2 V j d G l v b j E v d G J s N D Y v Q W 5 u d W F s U m V w b 3 J 0 X 1 N j a G V t Y T w v S X R l b V B h d G g + P C 9 J d G V t T G 9 j Y X R p b 2 4 + P F N 0 Y W J s Z U V u d H J p Z X M g L z 4 8 L 0 l 0 Z W 0 + P E l 0 Z W 0 + P E l 0 Z W 1 M b 2 N h d G l v b j 4 8 S X R l b V R 5 c G U + R m 9 y b X V s Y T w v S X R l b V R 5 c G U + P E l 0 Z W 1 Q Y X R o P l N l Y 3 R p b 2 4 x L 3 R i b D Q 2 L 3 R i b D Q 2 X 1 R h Y m x l P C 9 J d G V t U G F 0 a D 4 8 L 0 l 0 Z W 1 M b 2 N h d G l v b j 4 8 U 3 R h Y m x l R W 5 0 c m l l c y A v P j w v S X R l b T 4 8 S X R l b T 4 8 S X R l b U x v Y 2 F 0 a W 9 u P j x J d G V t V H l w Z T 5 G b 3 J t d W x h P C 9 J d G V t V H l w Z T 4 8 S X R l b V B h d G g + U 2 V j d G l v b j E v d G J s N D Y v U 2 9 y d G V k J T I w U m 9 3 c z w v S X R l b V B h d G g + P C 9 J d G V t T G 9 j Y X R p b 2 4 + P F N 0 Y W J s Z U V u d H J p Z X M g L z 4 8 L 0 l 0 Z W 0 + P E l 0 Z W 0 + P E l 0 Z W 1 M b 2 N h d G l v b j 4 8 S X R l b V R 5 c G U + R m 9 y b X V s Y T w v S X R l b V R 5 c G U + P E l 0 Z W 1 Q Y X R o P l N l Y 3 R p b 2 4 x L 3 R i b D Q 2 L 1 J l b W 9 2 Z W Q l M j B D b 2 x 1 b W 5 z P C 9 J d G V t U G F 0 a D 4 8 L 0 l 0 Z W 1 M b 2 N h d G l v b j 4 8 U 3 R h Y m x l R W 5 0 c m l l c y A v P j w v S X R l b T 4 8 S X R l b T 4 8 S X R l b U x v Y 2 F 0 a W 9 u P j x J d G V t V H l w Z T 5 G b 3 J t d W x h P C 9 J d G V t V H l w Z T 4 8 S X R l b V B h d G g + U 2 V j d G l v b j E v d G J s N T 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U 4 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1 b n Q i I F Z h b H V l P S J s M z M i I C 8 + P E V u d H J 5 I F R 5 c G U 9 I k Z p b G x F c n J v c k N v Z G U i I F Z h b H V l P S J z V W 5 r b m 9 3 b i I g L z 4 8 R W 5 0 c n k g V H l w Z T 0 i R m l s b E V y c m 9 y Q 2 9 1 b n Q i I F Z h b H V l P S J s M C I g L z 4 8 R W 5 0 c n k g V H l w Z T 0 i R m l s b E x h c 3 R V c G R h d G V k I i B W Y W x 1 Z T 0 i Z D I w M j A t M T A t M j l U M T Y 6 M T E 6 M z g u M j I 3 O T c x M F o i I C 8 + P E V u d H J 5 I F R 5 c G U 9 I k Z p b G x D b 2 x 1 b W 5 U e X B l c y I g V m F s d W U 9 I n N C Z 0 l H Q W d Z Q 0 J n S U d B Z 1 l D Q m d J R 0 F n W U N C Z 0 l H Q W d Z Q 0 J n S U d B Z 1 l D Q m c 9 P S I g L z 4 8 R W 5 0 c n k g V H l w Z T 0 i R m l s b E N v b H V t b k 5 h b W V z I i B W Y W x 1 Z T 0 i c 1 s 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F N 0 Y X R 1 c y I g V m F s d W U 9 I n N D b 2 1 w b G V 0 Z S I g L z 4 8 R W 5 0 c n k g V H l w Z T 0 i U X V l c n l J R C I g V m F s d W U 9 I n M 1 Y z V h Y W N h M S 1 l N z k 3 L T R l Z W Y t Y T E w M C 1 i M G Z l Y z N k M 2 F l N T c i I C 8 + P E V u d H J 5 I F R 5 c G U 9 I k F k Z G V k V G 9 E Y X R h T W 9 k Z W w i I F Z h b H V l P S J s M C I g L z 4 8 R W 5 0 c n k g V H l w Z T 0 i U m V s Y X R p b 2 5 z a G l w S W 5 m b 0 N v b n R h a W 5 l c i I g V m F s d W U 9 I n N 7 J n F 1 b 3 Q 7 Y 2 9 s d W 1 u Q 2 9 1 b n Q m c X V v d D s 6 M z E s J n F 1 b 3 Q 7 a 2 V 5 Q 2 9 s d W 1 u T m F t Z X M m c X V v d D s 6 W 1 0 s J n F 1 b 3 Q 7 c X V l c n l S Z W x h d G l v b n N o a X B z J n F 1 b 3 Q 7 O l t d L C Z x d W 9 0 O 2 N v b H V t b k l k Z W 5 0 a X R p Z X M m c X V v d D s 6 W y Z x d W 9 0 O 0 9 k Y m M u R G F 0 Y V N v d X J j Z V x c L z E v Z H N u P V B J Q 0 F O Z X Q v U E l D Q U 5 l d C 9 B b m 5 1 Y W x S Z X B v c n Q v d G J s N T g u e 0 9 y Z 2 F u a X N h d G l v b i w w f S Z x d W 9 0 O y w m c X V v d D t P Z G J j L k R h d G F T b 3 V y Y 2 V c X C 8 x L 2 R z b j 1 Q S U N B T m V 0 L 1 B J Q 0 F O Z X Q v Q W 5 u d W F s U m V w b 3 J 0 L 3 R i b D U 4 L n t C b G 9 v Z C A v I G x 5 b X B o Y X R p Y y w x f S Z x d W 9 0 O y w m c X V v d D t P Z G J j L k R h d G F T b 3 V y Y 2 V c X C 8 x L 2 R z b j 1 Q S U N B T m V 0 L 1 B J Q 0 F O Z X Q v Q W 5 u d W F s U m V w b 3 J 0 L 3 R i b D U 4 L n t C b G 9 v Z C A v I G x 5 b X B o Y X R p Y y A o J S k s M n 0 m c X V v d D s s J n F 1 b 3 Q 7 T 2 R i Y y 5 E Y X R h U 2 9 1 c m N l X F w v M S 9 k c 2 4 9 U E l D Q U 5 l d C 9 Q S U N B T m V 0 L 0 F u b n V h b F J l c G 9 y d C 9 0 Y m w 1 O C 5 7 Q m 9 k e S B 3 Y W x s I G F u Z C B j Y X Z p d G l l c y w z f S Z x d W 9 0 O y w m c X V v d D t P Z G J j L k R h d G F T b 3 V y Y 2 V c X C 8 x L 2 R z b j 1 Q S U N B T m V 0 L 1 B J Q 0 F O Z X Q v Q W 5 u d W F s U m V w b 3 J 0 L 3 R i b D U 4 L n t C b 2 R 5 I H d h b G w g Y W 5 k I G N h d m l 0 a W V z I C g l K S w 0 f S Z x d W 9 0 O y w m c X V v d D t P Z G J j L k R h d G F T b 3 V y Y 2 V c X C 8 x L 2 R z b j 1 Q S U N B T m V 0 L 1 B J Q 0 F O Z X Q v Q W 5 u d W F s U m V w b 3 J 0 L 3 R i b D U 4 L n t D Y X J k a W 9 2 Y X N j d W x h c i w 1 f S Z x d W 9 0 O y w m c X V v d D t P Z G J j L k R h d G F T b 3 V y Y 2 V c X C 8 x L 2 R z b j 1 Q S U N B T m V 0 L 1 B J Q 0 F O Z X Q v Q W 5 u d W F s U m V w b 3 J 0 L 3 R i b D U 4 L n t D Y X J k a W 9 2 Y X N j d W x h c i A o J S k s N n 0 m c X V v d D s s J n F 1 b 3 Q 7 T 2 R i Y y 5 E Y X R h U 2 9 1 c m N l X F w v M S 9 k c 2 4 9 U E l D Q U 5 l d C 9 Q S U N B T m V 0 L 0 F u b n V h b F J l c G 9 y d C 9 0 Y m w 1 O C 5 7 R W 5 k b 2 N y a W 5 l I C 8 g b W V 0 Y W J v b G l j L D d 9 J n F 1 b 3 Q 7 L C Z x d W 9 0 O 0 9 k Y m M u R G F 0 Y V N v d X J j Z V x c L z E v Z H N u P V B J Q 0 F O Z X Q v U E l D Q U 5 l d C 9 B b m 5 1 Y W x S Z X B v c n Q v d G J s N T g u e 0 V u Z G 9 j c m l u Z S A v I G 1 l d G F i b 2 x p Y y A o J S k s O H 0 m c X V v d D s s J n F 1 b 3 Q 7 T 2 R i Y y 5 E Y X R h U 2 9 1 c m N l X F w v M S 9 k c 2 4 9 U E l D Q U 5 l d C 9 Q S U N B T m V 0 L 0 F u b n V h b F J l c G 9 y d C 9 0 Y m w 1 O C 5 7 R 2 F z d H J v a W 5 0 Z X N 0 a W 5 h b C w 5 f S Z x d W 9 0 O y w m c X V v d D t P Z G J j L k R h d G F T b 3 V y Y 2 V c X C 8 x L 2 R z b j 1 Q S U N B T m V 0 L 1 B J Q 0 F O Z X Q v Q W 5 u d W F s U m V w b 3 J 0 L 3 R i b D U 4 L n t H Y X N 0 c m 9 p b n R l c 3 R p b m F s I C g l K S w x M H 0 m c X V v d D s s J n F 1 b 3 Q 7 T 2 R i Y y 5 E Y X R h U 2 9 1 c m N l X F w v M S 9 k c 2 4 9 U E l D Q U 5 l d C 9 Q S U N B T m V 0 L 0 F u b n V h b F J l c G 9 y d C 9 0 Y m w 1 O C 5 7 S W 5 m Z W N 0 a W 9 u L D E x f S Z x d W 9 0 O y w m c X V v d D t P Z G J j L k R h d G F T b 3 V y Y 2 V c X C 8 x L 2 R z b j 1 Q S U N B T m V 0 L 1 B J Q 0 F O Z X Q v Q W 5 u d W F s U m V w b 3 J 0 L 3 R i b D U 4 L n t J b m Z l Y 3 R p b 2 4 g K C U p L D E y f S Z x d W 9 0 O y w m c X V v d D t P Z G J j L k R h d G F T b 3 V y Y 2 V c X C 8 x L 2 R z b j 1 Q S U N B T m V 0 L 1 B J Q 0 F O Z X Q v Q W 5 u d W F s U m V w b 3 J 0 L 3 R i b D U 4 L n t N d W x 0 a X N 5 c 3 R l b S w x M 3 0 m c X V v d D s s J n F 1 b 3 Q 7 T 2 R i Y y 5 E Y X R h U 2 9 1 c m N l X F w v M S 9 k c 2 4 9 U E l D Q U 5 l d C 9 Q S U N B T m V 0 L 0 F u b n V h b F J l c G 9 y d C 9 0 Y m w 1 O C 5 7 T X V s d G l z e X N 0 Z W 0 g K C U p L D E 0 f S Z x d W 9 0 O y w m c X V v d D t P Z G J j L k R h d G F T b 3 V y Y 2 V c X C 8 x L 2 R z b j 1 Q S U N B T m V 0 L 1 B J Q 0 F O Z X Q v Q W 5 u d W F s U m V w b 3 J 0 L 3 R i b D U 4 L n t N d X N j d W x v c 2 t l b G V 0 Y W w s M T V 9 J n F 1 b 3 Q 7 L C Z x d W 9 0 O 0 9 k Y m M u R G F 0 Y V N v d X J j Z V x c L z E v Z H N u P V B J Q 0 F O Z X Q v U E l D Q U 5 l d C 9 B b m 5 1 Y W x S Z X B v c n Q v d G J s N T g u e 0 1 1 c 2 N 1 b G 9 z a 2 V s Z X R h b C A o J S k s M T Z 9 J n F 1 b 3 Q 7 L C Z x d W 9 0 O 0 9 k Y m M u R G F 0 Y V N v d X J j Z V x c L z E v Z H N u P V B J Q 0 F O Z X Q v U E l D Q U 5 l d C 9 B b m 5 1 Y W x S Z X B v c n Q v d G J s N T g u e 0 5 l d X J v b G 9 n a W N h b C w x N 3 0 m c X V v d D s s J n F 1 b 3 Q 7 T 2 R i Y y 5 E Y X R h U 2 9 1 c m N l X F w v M S 9 k c 2 4 9 U E l D Q U 5 l d C 9 Q S U N B T m V 0 L 0 F u b n V h b F J l c G 9 y d C 9 0 Y m w 1 O C 5 7 T m V 1 c m 9 s b 2 d p Y 2 F s I C g l K S w x O H 0 m c X V v d D s s J n F 1 b 3 Q 7 T 2 R i Y y 5 E Y X R h U 2 9 1 c m N l X F w v M S 9 k c 2 4 9 U E l D Q U 5 l d C 9 Q S U N B T m V 0 L 0 F u b n V h b F J l c G 9 y d C 9 0 Y m w 1 O C 5 7 T 2 5 j b 2 x v Z 3 k s M T l 9 J n F 1 b 3 Q 7 L C Z x d W 9 0 O 0 9 k Y m M u R G F 0 Y V N v d X J j Z V x c L z E v Z H N u P V B J Q 0 F O Z X Q v U E l D Q U 5 l d C 9 B b m 5 1 Y W x S Z X B v c n Q v d G J s N T g u e 0 9 u Y 2 9 s b 2 d 5 I C g l K S w y M H 0 m c X V v d D s s J n F 1 b 3 Q 7 T 2 R i Y y 5 E Y X R h U 2 9 1 c m N l X F w v M S 9 k c 2 4 9 U E l D Q U 5 l d C 9 Q S U N B T m V 0 L 0 F u b n V h b F J l c G 9 y d C 9 0 Y m w 1 O C 5 7 U m V z c G l y Y X R v c n k s M j F 9 J n F 1 b 3 Q 7 L C Z x d W 9 0 O 0 9 k Y m M u R G F 0 Y V N v d X J j Z V x c L z E v Z H N u P V B J Q 0 F O Z X Q v U E l D Q U 5 l d C 9 B b m 5 1 Y W x S Z X B v c n Q v d G J s N T g u e 1 J l c 3 B p c m F 0 b 3 J 5 I C g l K S w y M n 0 m c X V v d D s s J n F 1 b 3 Q 7 T 2 R i Y y 5 E Y X R h U 2 9 1 c m N l X F w v M S 9 k c 2 4 9 U E l D Q U 5 l d C 9 Q S U N B T m V 0 L 0 F u b n V h b F J l c G 9 y d C 9 0 Y m w 1 O C 5 7 V H J h d W 1 h L D I z f S Z x d W 9 0 O y w m c X V v d D t P Z G J j L k R h d G F T b 3 V y Y 2 V c X C 8 x L 2 R z b j 1 Q S U N B T m V 0 L 1 B J Q 0 F O Z X Q v Q W 5 u d W F s U m V w b 3 J 0 L 3 R i b D U 4 L n t U c m F 1 b W E g K C U p L D I 0 f S Z x d W 9 0 O y w m c X V v d D t P Z G J j L k R h d G F T b 3 V y Y 2 V c X C 8 x L 2 R z b j 1 Q S U N B T m V 0 L 1 B J Q 0 F O Z X Q v Q W 5 u d W F s U m V w b 3 J 0 L 3 R i b D U 4 L n t P d G h l c i w y N X 0 m c X V v d D s s J n F 1 b 3 Q 7 T 2 R i Y y 5 E Y X R h U 2 9 1 c m N l X F w v M S 9 k c 2 4 9 U E l D Q U 5 l d C 9 Q S U N B T m V 0 L 0 F u b n V h b F J l c G 9 y d C 9 0 Y m w 1 O C 5 7 T 3 R o Z X I g K C U p L D I 2 f S Z x d W 9 0 O y w m c X V v d D t P Z G J j L k R h d G F T b 3 V y Y 2 V c X C 8 x L 2 R z b j 1 Q S U N B T m V 0 L 1 B J Q 0 F O Z X Q v Q W 5 u d W F s U m V w b 3 J 0 L 3 R i b D U 4 L n t V b m t u b 3 d u L D I 3 f S Z x d W 9 0 O y w m c X V v d D t P Z G J j L k R h d G F T b 3 V y Y 2 V c X C 8 x L 2 R z b j 1 Q S U N B T m V 0 L 1 B J Q 0 F O Z X Q v Q W 5 u d W F s U m V w b 3 J 0 L 3 R i b D U 4 L n t V b m t u b 3 d u I C g l K S w y O H 0 m c X V v d D s s J n F 1 b 3 Q 7 T 2 R i Y y 5 E Y X R h U 2 9 1 c m N l X F w v M S 9 k c 2 4 9 U E l D Q U 5 l d C 9 Q S U N B T m V 0 L 0 F u b n V h b F J l c G 9 y d C 9 0 Y m w 1 O C 5 7 V G 9 0 Y W w s M j l 9 J n F 1 b 3 Q 7 L C Z x d W 9 0 O 0 9 k Y m M u R G F 0 Y V N v d X J j Z V x c L z E v Z H N u P V B J Q 0 F O Z X Q v U E l D Q U 5 l d C 9 B b m 5 1 Y W x S Z X B v c n Q v d G J s N T g u e 1 R v d G F s I C g l K S w z M H 0 m c X V v d D t d L C Z x d W 9 0 O 0 N v b H V t b k N v d W 5 0 J n F 1 b 3 Q 7 O j M x L C Z x d W 9 0 O 0 t l e U N v b H V t b k 5 h b W V z J n F 1 b 3 Q 7 O l t d L C Z x d W 9 0 O 0 N v b H V t b k l k Z W 5 0 a X R p Z X M m c X V v d D s 6 W y Z x d W 9 0 O 0 9 k Y m M u R G F 0 Y V N v d X J j Z V x c L z E v Z H N u P V B J Q 0 F O Z X Q v U E l D Q U 5 l d C 9 B b m 5 1 Y W x S Z X B v c n Q v d G J s N T g u e 0 9 y Z 2 F u a X N h d G l v b i w w f S Z x d W 9 0 O y w m c X V v d D t P Z G J j L k R h d G F T b 3 V y Y 2 V c X C 8 x L 2 R z b j 1 Q S U N B T m V 0 L 1 B J Q 0 F O Z X Q v Q W 5 u d W F s U m V w b 3 J 0 L 3 R i b D U 4 L n t C b G 9 v Z C A v I G x 5 b X B o Y X R p Y y w x f S Z x d W 9 0 O y w m c X V v d D t P Z G J j L k R h d G F T b 3 V y Y 2 V c X C 8 x L 2 R z b j 1 Q S U N B T m V 0 L 1 B J Q 0 F O Z X Q v Q W 5 u d W F s U m V w b 3 J 0 L 3 R i b D U 4 L n t C b G 9 v Z C A v I G x 5 b X B o Y X R p Y y A o J S k s M n 0 m c X V v d D s s J n F 1 b 3 Q 7 T 2 R i Y y 5 E Y X R h U 2 9 1 c m N l X F w v M S 9 k c 2 4 9 U E l D Q U 5 l d C 9 Q S U N B T m V 0 L 0 F u b n V h b F J l c G 9 y d C 9 0 Y m w 1 O C 5 7 Q m 9 k e S B 3 Y W x s I G F u Z C B j Y X Z p d G l l c y w z f S Z x d W 9 0 O y w m c X V v d D t P Z G J j L k R h d G F T b 3 V y Y 2 V c X C 8 x L 2 R z b j 1 Q S U N B T m V 0 L 1 B J Q 0 F O Z X Q v Q W 5 u d W F s U m V w b 3 J 0 L 3 R i b D U 4 L n t C b 2 R 5 I H d h b G w g Y W 5 k I G N h d m l 0 a W V z I C g l K S w 0 f S Z x d W 9 0 O y w m c X V v d D t P Z G J j L k R h d G F T b 3 V y Y 2 V c X C 8 x L 2 R z b j 1 Q S U N B T m V 0 L 1 B J Q 0 F O Z X Q v Q W 5 u d W F s U m V w b 3 J 0 L 3 R i b D U 4 L n t D Y X J k a W 9 2 Y X N j d W x h c i w 1 f S Z x d W 9 0 O y w m c X V v d D t P Z G J j L k R h d G F T b 3 V y Y 2 V c X C 8 x L 2 R z b j 1 Q S U N B T m V 0 L 1 B J Q 0 F O Z X Q v Q W 5 u d W F s U m V w b 3 J 0 L 3 R i b D U 4 L n t D Y X J k a W 9 2 Y X N j d W x h c i A o J S k s N n 0 m c X V v d D s s J n F 1 b 3 Q 7 T 2 R i Y y 5 E Y X R h U 2 9 1 c m N l X F w v M S 9 k c 2 4 9 U E l D Q U 5 l d C 9 Q S U N B T m V 0 L 0 F u b n V h b F J l c G 9 y d C 9 0 Y m w 1 O C 5 7 R W 5 k b 2 N y a W 5 l I C 8 g b W V 0 Y W J v b G l j L D d 9 J n F 1 b 3 Q 7 L C Z x d W 9 0 O 0 9 k Y m M u R G F 0 Y V N v d X J j Z V x c L z E v Z H N u P V B J Q 0 F O Z X Q v U E l D Q U 5 l d C 9 B b m 5 1 Y W x S Z X B v c n Q v d G J s N T g u e 0 V u Z G 9 j c m l u Z S A v I G 1 l d G F i b 2 x p Y y A o J S k s O H 0 m c X V v d D s s J n F 1 b 3 Q 7 T 2 R i Y y 5 E Y X R h U 2 9 1 c m N l X F w v M S 9 k c 2 4 9 U E l D Q U 5 l d C 9 Q S U N B T m V 0 L 0 F u b n V h b F J l c G 9 y d C 9 0 Y m w 1 O C 5 7 R 2 F z d H J v a W 5 0 Z X N 0 a W 5 h b C w 5 f S Z x d W 9 0 O y w m c X V v d D t P Z G J j L k R h d G F T b 3 V y Y 2 V c X C 8 x L 2 R z b j 1 Q S U N B T m V 0 L 1 B J Q 0 F O Z X Q v Q W 5 u d W F s U m V w b 3 J 0 L 3 R i b D U 4 L n t H Y X N 0 c m 9 p b n R l c 3 R p b m F s I C g l K S w x M H 0 m c X V v d D s s J n F 1 b 3 Q 7 T 2 R i Y y 5 E Y X R h U 2 9 1 c m N l X F w v M S 9 k c 2 4 9 U E l D Q U 5 l d C 9 Q S U N B T m V 0 L 0 F u b n V h b F J l c G 9 y d C 9 0 Y m w 1 O C 5 7 S W 5 m Z W N 0 a W 9 u L D E x f S Z x d W 9 0 O y w m c X V v d D t P Z G J j L k R h d G F T b 3 V y Y 2 V c X C 8 x L 2 R z b j 1 Q S U N B T m V 0 L 1 B J Q 0 F O Z X Q v Q W 5 u d W F s U m V w b 3 J 0 L 3 R i b D U 4 L n t J b m Z l Y 3 R p b 2 4 g K C U p L D E y f S Z x d W 9 0 O y w m c X V v d D t P Z G J j L k R h d G F T b 3 V y Y 2 V c X C 8 x L 2 R z b j 1 Q S U N B T m V 0 L 1 B J Q 0 F O Z X Q v Q W 5 u d W F s U m V w b 3 J 0 L 3 R i b D U 4 L n t N d W x 0 a X N 5 c 3 R l b S w x M 3 0 m c X V v d D s s J n F 1 b 3 Q 7 T 2 R i Y y 5 E Y X R h U 2 9 1 c m N l X F w v M S 9 k c 2 4 9 U E l D Q U 5 l d C 9 Q S U N B T m V 0 L 0 F u b n V h b F J l c G 9 y d C 9 0 Y m w 1 O C 5 7 T X V s d G l z e X N 0 Z W 0 g K C U p L D E 0 f S Z x d W 9 0 O y w m c X V v d D t P Z G J j L k R h d G F T b 3 V y Y 2 V c X C 8 x L 2 R z b j 1 Q S U N B T m V 0 L 1 B J Q 0 F O Z X Q v Q W 5 u d W F s U m V w b 3 J 0 L 3 R i b D U 4 L n t N d X N j d W x v c 2 t l b G V 0 Y W w s M T V 9 J n F 1 b 3 Q 7 L C Z x d W 9 0 O 0 9 k Y m M u R G F 0 Y V N v d X J j Z V x c L z E v Z H N u P V B J Q 0 F O Z X Q v U E l D Q U 5 l d C 9 B b m 5 1 Y W x S Z X B v c n Q v d G J s N T g u e 0 1 1 c 2 N 1 b G 9 z a 2 V s Z X R h b C A o J S k s M T Z 9 J n F 1 b 3 Q 7 L C Z x d W 9 0 O 0 9 k Y m M u R G F 0 Y V N v d X J j Z V x c L z E v Z H N u P V B J Q 0 F O Z X Q v U E l D Q U 5 l d C 9 B b m 5 1 Y W x S Z X B v c n Q v d G J s N T g u e 0 5 l d X J v b G 9 n a W N h b C w x N 3 0 m c X V v d D s s J n F 1 b 3 Q 7 T 2 R i Y y 5 E Y X R h U 2 9 1 c m N l X F w v M S 9 k c 2 4 9 U E l D Q U 5 l d C 9 Q S U N B T m V 0 L 0 F u b n V h b F J l c G 9 y d C 9 0 Y m w 1 O C 5 7 T m V 1 c m 9 s b 2 d p Y 2 F s I C g l K S w x O H 0 m c X V v d D s s J n F 1 b 3 Q 7 T 2 R i Y y 5 E Y X R h U 2 9 1 c m N l X F w v M S 9 k c 2 4 9 U E l D Q U 5 l d C 9 Q S U N B T m V 0 L 0 F u b n V h b F J l c G 9 y d C 9 0 Y m w 1 O C 5 7 T 2 5 j b 2 x v Z 3 k s M T l 9 J n F 1 b 3 Q 7 L C Z x d W 9 0 O 0 9 k Y m M u R G F 0 Y V N v d X J j Z V x c L z E v Z H N u P V B J Q 0 F O Z X Q v U E l D Q U 5 l d C 9 B b m 5 1 Y W x S Z X B v c n Q v d G J s N T g u e 0 9 u Y 2 9 s b 2 d 5 I C g l K S w y M H 0 m c X V v d D s s J n F 1 b 3 Q 7 T 2 R i Y y 5 E Y X R h U 2 9 1 c m N l X F w v M S 9 k c 2 4 9 U E l D Q U 5 l d C 9 Q S U N B T m V 0 L 0 F u b n V h b F J l c G 9 y d C 9 0 Y m w 1 O C 5 7 U m V z c G l y Y X R v c n k s M j F 9 J n F 1 b 3 Q 7 L C Z x d W 9 0 O 0 9 k Y m M u R G F 0 Y V N v d X J j Z V x c L z E v Z H N u P V B J Q 0 F O Z X Q v U E l D Q U 5 l d C 9 B b m 5 1 Y W x S Z X B v c n Q v d G J s N T g u e 1 J l c 3 B p c m F 0 b 3 J 5 I C g l K S w y M n 0 m c X V v d D s s J n F 1 b 3 Q 7 T 2 R i Y y 5 E Y X R h U 2 9 1 c m N l X F w v M S 9 k c 2 4 9 U E l D Q U 5 l d C 9 Q S U N B T m V 0 L 0 F u b n V h b F J l c G 9 y d C 9 0 Y m w 1 O C 5 7 V H J h d W 1 h L D I z f S Z x d W 9 0 O y w m c X V v d D t P Z G J j L k R h d G F T b 3 V y Y 2 V c X C 8 x L 2 R z b j 1 Q S U N B T m V 0 L 1 B J Q 0 F O Z X Q v Q W 5 u d W F s U m V w b 3 J 0 L 3 R i b D U 4 L n t U c m F 1 b W E g K C U p L D I 0 f S Z x d W 9 0 O y w m c X V v d D t P Z G J j L k R h d G F T b 3 V y Y 2 V c X C 8 x L 2 R z b j 1 Q S U N B T m V 0 L 1 B J Q 0 F O Z X Q v Q W 5 u d W F s U m V w b 3 J 0 L 3 R i b D U 4 L n t P d G h l c i w y N X 0 m c X V v d D s s J n F 1 b 3 Q 7 T 2 R i Y y 5 E Y X R h U 2 9 1 c m N l X F w v M S 9 k c 2 4 9 U E l D Q U 5 l d C 9 Q S U N B T m V 0 L 0 F u b n V h b F J l c G 9 y d C 9 0 Y m w 1 O C 5 7 T 3 R o Z X I g K C U p L D I 2 f S Z x d W 9 0 O y w m c X V v d D t P Z G J j L k R h d G F T b 3 V y Y 2 V c X C 8 x L 2 R z b j 1 Q S U N B T m V 0 L 1 B J Q 0 F O Z X Q v Q W 5 u d W F s U m V w b 3 J 0 L 3 R i b D U 4 L n t V b m t u b 3 d u L D I 3 f S Z x d W 9 0 O y w m c X V v d D t P Z G J j L k R h d G F T b 3 V y Y 2 V c X C 8 x L 2 R z b j 1 Q S U N B T m V 0 L 1 B J Q 0 F O Z X Q v Q W 5 u d W F s U m V w b 3 J 0 L 3 R i b D U 4 L n t V b m t u b 3 d u I C g l K S w y O H 0 m c X V v d D s s J n F 1 b 3 Q 7 T 2 R i Y y 5 E Y X R h U 2 9 1 c m N l X F w v M S 9 k c 2 4 9 U E l D Q U 5 l d C 9 Q S U N B T m V 0 L 0 F u b n V h b F J l c G 9 y d C 9 0 Y m w 1 O C 5 7 V G 9 0 Y W w s M j l 9 J n F 1 b 3 Q 7 L C Z x d W 9 0 O 0 9 k Y m M u R G F 0 Y V N v d X J j Z V x c L z E v Z H N u P V B J Q 0 F O Z X Q v U E l D Q U 5 l d C 9 B b m 5 1 Y W x S Z X B v c n Q v d G J s N T g u e 1 R v d G F s I C g l K S w z M H 0 m c X V v d D t d L C Z x d W 9 0 O 1 J l b G F 0 a W 9 u c 2 h p c E l u Z m 8 m c X V v d D s 6 W 1 1 9 I i A v P j w v U 3 R h Y m x l R W 5 0 c m l l c z 4 8 L 0 l 0 Z W 0 + P E l 0 Z W 0 + P E l 0 Z W 1 M b 2 N h d G l v b j 4 8 S X R l b V R 5 c G U + R m 9 y b X V s Y T w v S X R l b V R 5 c G U + P E l 0 Z W 1 Q Y X R o P l N l Y 3 R p b 2 4 x L 3 R i b D U 4 L 1 N v d X J j Z T w v S X R l b V B h d G g + P C 9 J d G V t T G 9 j Y X R p b 2 4 + P F N 0 Y W J s Z U V u d H J p Z X M g L z 4 8 L 0 l 0 Z W 0 + P E l 0 Z W 0 + P E l 0 Z W 1 M b 2 N h d G l v b j 4 8 S X R l b V R 5 c G U + R m 9 y b X V s Y T w v S X R l b V R 5 c G U + P E l 0 Z W 1 Q Y X R o P l N l Y 3 R p b 2 4 x L 3 R i b D U 4 L 1 B J Q 0 F O Z X R f R G F 0 Y W J h c 2 U 8 L 0 l 0 Z W 1 Q Y X R o P j w v S X R l b U x v Y 2 F 0 a W 9 u P j x T d G F i b G V F b n R y a W V z I C 8 + P C 9 J d G V t P j x J d G V t P j x J d G V t T G 9 j Y X R p b 2 4 + P E l 0 Z W 1 U e X B l P k Z v c m 1 1 b G E 8 L 0 l 0 Z W 1 U e X B l P j x J d G V t U G F 0 a D 5 T Z W N 0 a W 9 u M S 9 0 Y m w 1 O C 9 B b m 5 1 Y W x S Z X B v c n R f U 2 N o Z W 1 h P C 9 J d G V t U G F 0 a D 4 8 L 0 l 0 Z W 1 M b 2 N h d G l v b j 4 8 U 3 R h Y m x l R W 5 0 c m l l c y A v P j w v S X R l b T 4 8 S X R l b T 4 8 S X R l b U x v Y 2 F 0 a W 9 u P j x J d G V t V H l w Z T 5 G b 3 J t d W x h P C 9 J d G V t V H l w Z T 4 8 S X R l b V B h d G g + U 2 V j d G l v b j E v d G J s N T g v d G J s N T h f V G F i b G U 8 L 0 l 0 Z W 1 Q Y X R o P j w v S X R l b U x v Y 2 F 0 a W 9 u P j x T d G F i b G V F b n R y a W V z I C 8 + P C 9 J d G V t P j x J d G V t P j x J d G V t T G 9 j Y X R p b 2 4 + P E l 0 Z W 1 U e X B l P k Z v c m 1 1 b G E 8 L 0 l 0 Z W 1 U e X B l P j x J d G V t U G F 0 a D 5 T Z W N 0 a W 9 u M S 9 0 Y m w 1 O C 9 T b 3 J 0 Z W Q l M j B S b 3 d z P C 9 J d G V t U G F 0 a D 4 8 L 0 l 0 Z W 1 M b 2 N h d G l v b j 4 8 U 3 R h Y m x l R W 5 0 c m l l c y A v P j w v S X R l b T 4 8 S X R l b T 4 8 S X R l b U x v Y 2 F 0 a W 9 u P j x J d G V t V H l w Z T 5 G b 3 J t d W x h P C 9 J d G V t V H l w Z T 4 8 S X R l b V B h d G g + U 2 V j d G l v b j E v d G J s N T g v U m V t b 3 Z l Z C U y M E N v b H V t b n M 8 L 0 l 0 Z W 1 Q Y X R o P j w v S X R l b U x v Y 2 F 0 a W 9 u P j x T d G F i b G V F b n R y a W V z I C 8 + P C 9 J d G V t P j x J d G V t P j x J d G V t T G 9 j Y X R p b 2 4 + P E l 0 Z W 1 U e X B l P k Z v c m 1 1 b G E 8 L 0 l 0 Z W 1 U e X B l P j x J d G V t U G F 0 a D 5 T Z W N 0 a W 9 u M S 9 E U T Z 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I t M D F U M T Q 6 N T U 6 M D k u O T A 5 N z c 0 N l 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N h Z G J m M z J k Z S 0 z M 2 J m L T R i Y j I t Y m Q 0 N S 1 i N D c 5 O T M x N G U 2 N D g i I C 8 + P E V u d H J 5 I F R 5 c G U 9 I k Z p b G x D b 3 V u d C I g V m F s d W U 9 I m w 1 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S 5 7 V m F y a W F i b G V H c m 9 1 c C w x f S Z x d W 9 0 O y w m c X V v d D t P Z G J j L k R h d G F T b 3 V y Y 2 V c X C 8 x L 2 R z b j 1 Q S U N B T m V 0 L 1 B J Q 0 F O Z X Q v Q W 5 u d W F s U m V w b 3 J 0 L 0 R R N m E u e 1 Z h c m l h Y m x l L D J 9 J n F 1 b 3 Q 7 L C Z x d W 9 0 O 0 9 k Y m M u R G F 0 Y V N v d X J j Z V x c L z E v Z H N u P V B J Q 0 F O Z X Q v U E l D Q U 5 l d C 9 B b m 5 1 Y W x S Z X B v c n Q v R F E 2 Y S 5 7 T n V t Y m V y I G 9 m I G V 4 c G V j d G V k I G R h d G E g a X R l b X M s M 3 0 m c X V v d D s s J n F 1 b 3 Q 7 T 2 R i Y y 5 E Y X R h U 2 9 1 c m N l X F w v M S 9 k c 2 4 9 U E l D Q U 5 l d C 9 Q S U N B T m V 0 L 0 F u b n V h b F J l c G 9 y d C 9 E U T Z h L n t D b 2 1 w b G V 0 Z S B h b m Q g d m F s a W Q s N H 0 m c X V v d D s s J n F 1 b 3 Q 7 T 2 R i Y y 5 E Y X R h U 2 9 1 c m N l X F w v M S 9 k c 2 4 9 U E l D Q U 5 l d C 9 Q S U N B T m V 0 L 0 F u b n V h b F J l c G 9 y d C 9 E U T Z h L n t D b 2 1 w b G V 0 Z S B h b m Q g d m F s a W Q g K C U p L D V 9 J n F 1 b 3 Q 7 L C Z x d W 9 0 O 0 9 k Y m M u R G F 0 Y V N v d X J j Z V x c L z E v Z H N u P V B J Q 0 F O Z X Q v U E l D Q U 5 l d C 9 B b m 5 1 Y W x S Z X B v c n Q v R F E 2 Y S 5 7 V W 5 y Z X N v b H Z l Z C B 2 Y W x p Z G F 0 a W 9 u I H F 1 Z X J p Z X M s N n 0 m c X V v d D s s J n F 1 b 3 Q 7 T 2 R i Y y 5 E Y X R h U 2 9 1 c m N l X F w v M S 9 k c 2 4 9 U E l D Q U 5 l d C 9 Q S U N B T m V 0 L 0 F u b n V h b F J l c G 9 y d C 9 E U T Z h L n t V b n J l c 2 9 s d m V k I H Z h b G l k Y X R p b 2 4 g c X V l c m l l c y A o J S k s N 3 0 m c X V v d D s s J n F 1 b 3 Q 7 T 2 R i Y y 5 E Y X R h U 2 9 1 c m N l X F w v M S 9 k c 2 4 9 U E l D Q U 5 l d C 9 Q S U N B T m V 0 L 0 F u b n V h b F J l c G 9 y d C 9 E U T Z h L n t C b G F u a y B m a W V s Z C w 4 f S Z x d W 9 0 O y w m c X V v d D t P Z G J j L k R h d G F T b 3 V y Y 2 V c X C 8 x L 2 R z b j 1 Q S U N B T m V 0 L 1 B J Q 0 F O Z X Q v Q W 5 u d W F s U m V w b 3 J 0 L 0 R R N m E u e 0 J s Y W 5 r I G Z p Z W x k I C g l K S w 5 f S Z x d W 9 0 O y w m c X V v d D t P Z G J j L k R h d G F T b 3 V y Y 2 V c X C 8 x L 2 R z b j 1 Q S U N B T m V 0 L 1 B J Q 0 F O Z X Q v Q W 5 u d W F s U m V w b 3 J 0 L 0 R R N m E u e 0 1 p c 3 N p b m c g d m F s d W U g L S B F e H B s Y W l u Y X R p b 2 4 g Z 2 l 2 Z W 4 s M T B 9 J n F 1 b 3 Q 7 L C Z x d W 9 0 O 0 9 k Y m M u R G F 0 Y V N v d X J j Z V x c L z E v Z H N u P V B J Q 0 F O Z X Q v U E l D Q U 5 l d C 9 B b m 5 1 Y W x S Z X B v c n Q v R F E 2 Y S 5 7 T W l z c 2 l u Z y B 2 Y W x 1 Z S A t I E V 4 c G x h a W 5 h d G l v b i B n a X Z l b i A o J S k s M T F 9 J n F 1 b 3 Q 7 X S w m c X V v d D t D b 2 x 1 b W 5 D b 3 V u d C Z x d W 9 0 O z o x M S w m c X V v d D t L Z X l D b 2 x 1 b W 5 O Y W 1 l c y Z x d W 9 0 O z p b X S w m c X V v d D t D b 2 x 1 b W 5 J Z G V u d G l 0 a W V z J n F 1 b 3 Q 7 O l s m c X V v d D t P Z G J j L k R h d G F T b 3 V y Y 2 V c X C 8 x L 2 R z b j 1 Q S U N B T m V 0 L 1 B J Q 0 F O Z X Q v Q W 5 u d W F s U m V w b 3 J 0 L 0 R R N m E u e 1 Z h c m l h Y m x l R 3 J v d X A s M X 0 m c X V v d D s s J n F 1 b 3 Q 7 T 2 R i Y y 5 E Y X R h U 2 9 1 c m N l X F w v M S 9 k c 2 4 9 U E l D Q U 5 l d C 9 Q S U N B T m V 0 L 0 F u b n V h b F J l c G 9 y d C 9 E U T Z h L n t W Y X J p Y W J s Z S w y f S Z x d W 9 0 O y w m c X V v d D t P Z G J j L k R h d G F T b 3 V y Y 2 V c X C 8 x L 2 R z b j 1 Q S U N B T m V 0 L 1 B J Q 0 F O Z X Q v Q W 5 u d W F s U m V w b 3 J 0 L 0 R R N m E u e 0 5 1 b W J l c i B v Z i B l e H B l Y 3 R l Z C B k Y X R h I G l 0 Z W 1 z L D N 9 J n F 1 b 3 Q 7 L C Z x d W 9 0 O 0 9 k Y m M u R G F 0 Y V N v d X J j Z V x c L z E v Z H N u P V B J Q 0 F O Z X Q v U E l D Q U 5 l d C 9 B b m 5 1 Y W x S Z X B v c n Q v R F E 2 Y S 5 7 Q 2 9 t c G x l d G U g Y W 5 k I H Z h b G l k L D R 9 J n F 1 b 3 Q 7 L C Z x d W 9 0 O 0 9 k Y m M u R G F 0 Y V N v d X J j Z V x c L z E v Z H N u P V B J Q 0 F O Z X Q v U E l D Q U 5 l d C 9 B b m 5 1 Y W x S Z X B v c n Q v R F E 2 Y S 5 7 Q 2 9 t c G x l d G U g Y W 5 k I H Z h b G l k I C g l K S w 1 f S Z x d W 9 0 O y w m c X V v d D t P Z G J j L k R h d G F T b 3 V y Y 2 V c X C 8 x L 2 R z b j 1 Q S U N B T m V 0 L 1 B J Q 0 F O Z X Q v Q W 5 u d W F s U m V w b 3 J 0 L 0 R R N m E u e 1 V u c m V z b 2 x 2 Z W Q g d m F s a W R h d G l v b i B x d W V y a W V z L D Z 9 J n F 1 b 3 Q 7 L C Z x d W 9 0 O 0 9 k Y m M u R G F 0 Y V N v d X J j Z V x c L z E v Z H N u P V B J Q 0 F O Z X Q v U E l D Q U 5 l d C 9 B b m 5 1 Y W x S Z X B v c n Q v R F E 2 Y S 5 7 V W 5 y Z X N v b H Z l Z C B 2 Y W x p Z G F 0 a W 9 u I H F 1 Z X J p Z X M g K C U p L D d 9 J n F 1 b 3 Q 7 L C Z x d W 9 0 O 0 9 k Y m M u R G F 0 Y V N v d X J j Z V x c L z E v Z H N u P V B J Q 0 F O Z X Q v U E l D Q U 5 l d C 9 B b m 5 1 Y W x S Z X B v c n Q v R F E 2 Y S 5 7 Q m x h b m s g Z m l l b G Q s O H 0 m c X V v d D s s J n F 1 b 3 Q 7 T 2 R i Y y 5 E Y X R h U 2 9 1 c m N l X F w v M S 9 k c 2 4 9 U E l D Q U 5 l d C 9 Q S U N B T m V 0 L 0 F u b n V h b F J l c G 9 y d C 9 E U T Z h L n t C b G F u a y B m a W V s Z C A o J S k s O X 0 m c X V v d D s s J n F 1 b 3 Q 7 T 2 R i Y y 5 E Y X R h U 2 9 1 c m N l X F w v M S 9 k c 2 4 9 U E l D Q U 5 l d C 9 Q S U N B T m V 0 L 0 F u b n V h b F J l c G 9 y d C 9 E U T Z h L n t N a X N z a W 5 n I H Z h b H V l I C 0 g R X h w b G F p b m F 0 a W 9 u I G d p d m V u L D E w f S Z x d W 9 0 O y w m c X V v d D t P Z G J j L k R h d G F T b 3 V y Y 2 V c X C 8 x L 2 R z b j 1 Q S U N B T m V 0 L 1 B J Q 0 F O Z X Q v Q W 5 u d W F s U m V w b 3 J 0 L 0 R R N m E u e 0 1 p c 3 N p b m c g d m F s d W U g L S B F e H B s Y W l u Y X R p b 2 4 g Z 2 l 2 Z W 4 g K C U p L D E x f S Z x d W 9 0 O 1 0 s J n F 1 b 3 Q 7 U m V s Y X R p b 2 5 z a G l w S W 5 m b y Z x d W 9 0 O z p b X X 0 i I C 8 + P E V u d H J 5 I F R 5 c G U 9 I k F k Z G V k V G 9 E Y X R h T W 9 k Z W w i I F Z h b H V l P S J s M C I g L z 4 8 L 1 N 0 Y W J s Z U V u d H J p Z X M + P C 9 J d G V t P j x J d G V t P j x J d G V t T G 9 j Y X R p b 2 4 + P E l 0 Z W 1 U e X B l P k Z v c m 1 1 b G E 8 L 0 l 0 Z W 1 U e X B l P j x J d G V t U G F 0 a D 5 T Z W N 0 a W 9 u M S 9 E U T Z h L 1 N v d X J j Z T w v S X R l b V B h d G g + P C 9 J d G V t T G 9 j Y X R p b 2 4 + P F N 0 Y W J s Z U V u d H J p Z X M g L z 4 8 L 0 l 0 Z W 0 + P E l 0 Z W 0 + P E l 0 Z W 1 M b 2 N h d G l v b j 4 8 S X R l b V R 5 c G U + R m 9 y b X V s Y T w v S X R l b V R 5 c G U + P E l 0 Z W 1 Q Y X R o P l N l Y 3 R p b 2 4 x L 0 R R N m E v U E l D Q U 5 l d F 9 E Y X R h Y m F z Z T w v S X R l b V B h d G g + P C 9 J d G V t T G 9 j Y X R p b 2 4 + P F N 0 Y W J s Z U V u d H J p Z X M g L z 4 8 L 0 l 0 Z W 0 + P E l 0 Z W 0 + P E l 0 Z W 1 M b 2 N h d G l v b j 4 8 S X R l b V R 5 c G U + R m 9 y b X V s Y T w v S X R l b V R 5 c G U + P E l 0 Z W 1 Q Y X R o P l N l Y 3 R p b 2 4 x L 0 R R N m E v Q W 5 u d W F s U m V w b 3 J 0 X 1 N j a G V t Y T w v S X R l b V B h d G g + P C 9 J d G V t T G 9 j Y X R p b 2 4 + P F N 0 Y W J s Z U V u d H J p Z X M g L z 4 8 L 0 l 0 Z W 0 + P E l 0 Z W 0 + P E l 0 Z W 1 M b 2 N h d G l v b j 4 8 S X R l b V R 5 c G U + R m 9 y b X V s Y T w v S X R l b V R 5 c G U + P E l 0 Z W 1 Q Y X R o P l N l Y 3 R p b 2 4 x L 0 R R N m E v R F E 2 Y V 9 U Y W J s Z T w v S X R l b V B h d G g + P C 9 J d G V t T G 9 j Y X R p b 2 4 + P F N 0 Y W J s Z U V u d H J p Z X M g L z 4 8 L 0 l 0 Z W 0 + P E l 0 Z W 0 + P E l 0 Z W 1 M b 2 N h d G l v b j 4 8 S X R l b V R 5 c G U + R m 9 y b X V s Y T w v S X R l b V R 5 c G U + P E l 0 Z W 1 Q Y X R o P l N l Y 3 R p b 2 4 x L 0 R R N m E v U 2 9 y d G V k J T I w U m 9 3 c z w v S X R l b V B h d G g + P C 9 J d G V t T G 9 j Y X R p b 2 4 + P F N 0 Y W J s Z U V u d H J p Z X M g L z 4 8 L 0 l 0 Z W 0 + P E l 0 Z W 0 + P E l 0 Z W 1 M b 2 N h d G l v b j 4 8 S X R l b V R 5 c G U + R m 9 y b X V s Y T w v S X R l b V R 5 c G U + P E l 0 Z W 1 Q Y X R o P l N l Y 3 R p b 2 4 x L 0 R R N m E v U m V t b 3 Z l Z C U y M E N v b H V t b n M 8 L 0 l 0 Z W 1 Q Y X R o P j w v S X R l b U x v Y 2 F 0 a W 9 u P j x T d G F i b G V F b n R y a W V z I C 8 + P C 9 J d G V t P j x J d G V t P j x J d G V t T G 9 j Y X R p b 2 4 + P E l 0 Z W 1 U e X B l P k Z v c m 1 1 b G E 8 L 0 l 0 Z W 1 U e X B l P j x J d G V t U G F 0 a D 5 T Z W N 0 a W 9 u M S 9 E U T Z 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I 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m d Z Q 0 F n U U N C Q U l F Q W d R P S I g L z 4 8 R W 5 0 c n k g V H l w Z T 0 i R m l s b E x h c 3 R V c G R h d G V k I i B W Y W x 1 Z T 0 i Z D I w M j A t M T E t M z B U M T U 6 N T E 6 M z E u N T g z N j A 4 N l o i I C 8 + P E V u d H J 5 I F R 5 c G U 9 I k Z p b G x F c n J v c k N v d W 5 0 I i B W Y W x 1 Z T 0 i b D A i I C 8 + P E V u d H J 5 I F R 5 c G U 9 I k Z p b G x F c n J v c k N v Z G U i I F Z h b H V l P S J z V W 5 r b m 9 3 b i I g L z 4 8 R W 5 0 c n k g V H l w Z T 0 i R m l s b E N v d W 5 0 I i B W Y W x 1 Z T 0 i b D E 3 I i A v P j x F b n R y e S B U e X B l P S J R d W V y e U l E I i B W Y W x 1 Z T 0 i c z k 2 N W I w N 2 U 4 L W N k Z T g t N G M w M i 0 4 N z Y w L T E 2 Y z c z M W J m Y m E x N S 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0 N v b H V t b k N v d W 5 0 J n F 1 b 3 Q 7 O j E x L C Z x d W 9 0 O 0 t l e U N v b H V t b k 5 h b W V z J n F 1 b 3 Q 7 O l t d L C Z x d W 9 0 O 0 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S Z W x h d G l v b n N o a X B J b m Z v J n F 1 b 3 Q 7 O l t d f S I g L z 4 8 L 1 N 0 Y W J s Z U V u d H J p Z X M + P C 9 J d G V t P j x J d G V t P j x J d G V t T G 9 j Y X R p b 2 4 + P E l 0 Z W 1 U e X B l P k Z v c m 1 1 b G E 8 L 0 l 0 Z W 1 U e X B l P j x J d G V t U G F 0 a D 5 T Z W N 0 a W 9 u M S 9 E U T Z i L 1 N v d X J j Z T w v S X R l b V B h d G g + P C 9 J d G V t T G 9 j Y X R p b 2 4 + P F N 0 Y W J s Z U V u d H J p Z X M g L z 4 8 L 0 l 0 Z W 0 + P E l 0 Z W 0 + P E l 0 Z W 1 M b 2 N h d G l v b j 4 8 S X R l b V R 5 c G U + R m 9 y b X V s Y T w v S X R l b V R 5 c G U + P E l 0 Z W 1 Q Y X R o P l N l Y 3 R p b 2 4 x L 0 R R N m I v U E l D Q U 5 l d F 9 E Y X R h Y m F z Z T w v S X R l b V B h d G g + P C 9 J d G V t T G 9 j Y X R p b 2 4 + P F N 0 Y W J s Z U V u d H J p Z X M g L z 4 8 L 0 l 0 Z W 0 + P E l 0 Z W 0 + P E l 0 Z W 1 M b 2 N h d G l v b j 4 8 S X R l b V R 5 c G U + R m 9 y b X V s Y T w v S X R l b V R 5 c G U + P E l 0 Z W 1 Q Y X R o P l N l Y 3 R p b 2 4 x L 0 R R N m I v Q W 5 u d W F s U m V w b 3 J 0 X 1 N j a G V t Y T w v S X R l b V B h d G g + P C 9 J d G V t T G 9 j Y X R p b 2 4 + P F N 0 Y W J s Z U V u d H J p Z X M g L z 4 8 L 0 l 0 Z W 0 + P E l 0 Z W 0 + P E l 0 Z W 1 M b 2 N h d G l v b j 4 8 S X R l b V R 5 c G U + R m 9 y b X V s Y T w v S X R l b V R 5 c G U + P E l 0 Z W 1 Q Y X R o P l N l Y 3 R p b 2 4 x L 0 R R N m I v R F E 2 Y l 9 U Y W J s Z T w v S X R l b V B h d G g + P C 9 J d G V t T G 9 j Y X R p b 2 4 + P F N 0 Y W J s Z U V u d H J p Z X M g L z 4 8 L 0 l 0 Z W 0 + P E l 0 Z W 0 + P E l 0 Z W 1 M b 2 N h d G l v b j 4 8 S X R l b V R 5 c G U + R m 9 y b X V s Y T w v S X R l b V R 5 c G U + P E l 0 Z W 1 Q Y X R o P l N l Y 3 R p b 2 4 x L 0 R R N m I v U 2 9 y d G V k J T I w U m 9 3 c z w v S X R l b V B h d G g + P C 9 J d G V t T G 9 j Y X R p b 2 4 + P F N 0 Y W J s Z U V u d H J p Z X M g L z 4 8 L 0 l 0 Z W 0 + P E l 0 Z W 0 + P E l 0 Z W 1 M b 2 N h d G l v b j 4 8 S X R l b V R 5 c G U + R m 9 y b X V s Y T w v S X R l b V R 5 c G U + P E l 0 Z W 1 Q Y X R o P l N l Y 3 R p b 2 4 x L 0 R R N m I v U m V t b 3 Z l Z C U y M E N v b H V t b n M 8 L 0 l 0 Z W 1 Q Y X R o P j w v S X R l b U x v Y 2 F 0 a W 9 u P j x T d G F i b G V F b n R y a W V z I C 8 + P C 9 J d G V t P j x J d G V t P j x J d G V t T G 9 j Y X R p b 2 4 + P E l 0 Z W 1 U e X B l P k Z v c m 1 1 b G E 8 L 0 l 0 Z W 1 U e X B l P j x J d G V t U G F 0 a D 5 T Z W N 0 a W 9 u M S 9 E U T Z j 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M 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Z p b G x D b 3 V u d C I g V m F s d W U 9 I m w 4 O S I g L z 4 8 R W 5 0 c n k g V H l w Z T 0 i R m l s b E V y c m 9 y Q 2 9 k Z S I g V m F s d W U 9 I n N V b m t u b 3 d u I i A v P j x F b n R y e S B U e X B l P S J G a W x s R X J y b 3 J D b 3 V u d C I g V m F s d W U 9 I m w w I i A v P j x F b n R y e S B U e X B l P S J G a W x s T G F z d F V w Z G F 0 Z W Q i I F Z h b H V l P S J k M j A y M C 0 x M C 0 y O V Q x N j o x M T o 0 M C 4 z O T E x O T k 1 W i I g L z 4 8 R W 5 0 c n k g V H l w Z T 0 i R m l s b E N v b H V t b l R 5 c G V z I i B W Y W x 1 Z T 0 i c 0 J n W U N B Z 1 F D Q k F J R U F n U T 0 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E w N 2 M z Z D k y L T N i N G M t N D I 5 Y S 1 i Y T Y y L T Z h M j k 0 M G F h N j k z Z C 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j L n t W Y X J p Y W J s Z U d y b 3 V w L D F 9 J n F 1 b 3 Q 7 L C Z x d W 9 0 O 0 9 k Y m M u R G F 0 Y V N v d X J j Z V x c L z E v Z H N u P V B J Q 0 F O Z X Q v U E l D Q U 5 l d C 9 B b m 5 1 Y W x S Z X B v c n Q v R F E 2 Y y 5 7 V m F y a W F i b G U s M n 0 m c X V v d D s s J n F 1 b 3 Q 7 T 2 R i Y y 5 E Y X R h U 2 9 1 c m N l X F w v M S 9 k c 2 4 9 U E l D Q U 5 l d C 9 Q S U N B T m V 0 L 0 F u b n V h b F J l c G 9 y d C 9 E U T Z j L n t O d W 1 i Z X I g b 2 Y g Z X h w Z W N 0 Z W Q g Z G F 0 Y S B p d G V t c y w z f S Z x d W 9 0 O y w m c X V v d D t P Z G J j L k R h d G F T b 3 V y Y 2 V c X C 8 x L 2 R z b j 1 Q S U N B T m V 0 L 1 B J Q 0 F O Z X Q v Q W 5 u d W F s U m V w b 3 J 0 L 0 R R N m M u e 0 N v b X B s Z X R l I G F u Z C B 2 Y W x p Z C w 0 f S Z x d W 9 0 O y w m c X V v d D t P Z G J j L k R h d G F T b 3 V y Y 2 V c X C 8 x L 2 R z b j 1 Q S U N B T m V 0 L 1 B J Q 0 F O Z X Q v Q W 5 u d W F s U m V w b 3 J 0 L 0 R R N m M u e 0 N v b X B s Z X R l I G F u Z C B 2 Y W x p Z C A o J S k s N X 0 m c X V v d D s s J n F 1 b 3 Q 7 T 2 R i Y y 5 E Y X R h U 2 9 1 c m N l X F w v M S 9 k c 2 4 9 U E l D Q U 5 l d C 9 Q S U N B T m V 0 L 0 F u b n V h b F J l c G 9 y d C 9 E U T Z j L n t V b n J l c 2 9 s d m V k I H Z h b G l k Y X R p b 2 4 g c X V l c m l l c y w 2 f S Z x d W 9 0 O y w m c X V v d D t P Z G J j L k R h d G F T b 3 V y Y 2 V c X C 8 x L 2 R z b j 1 Q S U N B T m V 0 L 1 B J Q 0 F O Z X Q v Q W 5 u d W F s U m V w b 3 J 0 L 0 R R N m M u e 1 V u c m V z b 2 x 2 Z W Q g d m F s a W R h d G l v b i B x d W V y a W V z I C g l K S w 3 f S Z x d W 9 0 O y w m c X V v d D t P Z G J j L k R h d G F T b 3 V y Y 2 V c X C 8 x L 2 R z b j 1 Q S U N B T m V 0 L 1 B J Q 0 F O Z X Q v Q W 5 u d W F s U m V w b 3 J 0 L 0 R R N m M u e 0 J s Y W 5 r I G Z p Z W x k L D h 9 J n F 1 b 3 Q 7 L C Z x d W 9 0 O 0 9 k Y m M u R G F 0 Y V N v d X J j Z V x c L z E v Z H N u P V B J Q 0 F O Z X Q v U E l D Q U 5 l d C 9 B b m 5 1 Y W x S Z X B v c n Q v R F E 2 Y y 5 7 Q m x h b m s g Z m l l b G Q g K C U p L D l 9 J n F 1 b 3 Q 7 L C Z x d W 9 0 O 0 9 k Y m M u R G F 0 Y V N v d X J j Z V x c L z E v Z H N u P V B J Q 0 F O Z X Q v U E l D Q U 5 l d C 9 B b m 5 1 Y W x S Z X B v c n Q v R F E 2 Y y 5 7 T W l z c 2 l u Z y B 2 Y W x 1 Z S A t I E V 4 c G x h a W 5 h d G l v b i B n a X Z l b i w x M H 0 m c X V v d D s s J n F 1 b 3 Q 7 T 2 R i Y y 5 E Y X R h U 2 9 1 c m N l X F w v M S 9 k c 2 4 9 U E l D Q U 5 l d C 9 Q S U N B T m V 0 L 0 F u b n V h b F J l c G 9 y d C 9 E U T Z j L n t N a X N z a W 5 n I H Z h b H V l I C 0 g R X h w b G F p b m F 0 a W 9 u I G d p d m V u I C g l K S w x M X 0 m c X V v d D t d L C Z x d W 9 0 O 0 N v b H V t b k N v d W 5 0 J n F 1 b 3 Q 7 O j E x L C Z x d W 9 0 O 0 t l e U N v b H V t b k 5 h b W V z J n F 1 b 3 Q 7 O l t d L C Z x d W 9 0 O 0 N v b H V t b k l k Z W 5 0 a X R p Z X M m c X V v d D s 6 W y Z x d W 9 0 O 0 9 k Y m M u R G F 0 Y V N v d X J j Z V x c L z E v Z H N u P V B J Q 0 F O Z X Q v U E l D Q U 5 l d C 9 B b m 5 1 Y W x S Z X B v c n Q v R F E 2 Y y 5 7 V m F y a W F i b G V H c m 9 1 c C w x f S Z x d W 9 0 O y w m c X V v d D t P Z G J j L k R h d G F T b 3 V y Y 2 V c X C 8 x L 2 R z b j 1 Q S U N B T m V 0 L 1 B J Q 0 F O Z X Q v Q W 5 u d W F s U m V w b 3 J 0 L 0 R R N m M u e 1 Z h c m l h Y m x l L D J 9 J n F 1 b 3 Q 7 L C Z x d W 9 0 O 0 9 k Y m M u R G F 0 Y V N v d X J j Z V x c L z E v Z H N u P V B J Q 0 F O Z X Q v U E l D Q U 5 l d C 9 B b m 5 1 Y W x S Z X B v c n Q v R F E 2 Y y 5 7 T n V t Y m V y I G 9 m I G V 4 c G V j d G V k I G R h d G E g a X R l b X M s M 3 0 m c X V v d D s s J n F 1 b 3 Q 7 T 2 R i Y y 5 E Y X R h U 2 9 1 c m N l X F w v M S 9 k c 2 4 9 U E l D Q U 5 l d C 9 Q S U N B T m V 0 L 0 F u b n V h b F J l c G 9 y d C 9 E U T Z j L n t D b 2 1 w b G V 0 Z S B h b m Q g d m F s a W Q s N H 0 m c X V v d D s s J n F 1 b 3 Q 7 T 2 R i Y y 5 E Y X R h U 2 9 1 c m N l X F w v M S 9 k c 2 4 9 U E l D Q U 5 l d C 9 Q S U N B T m V 0 L 0 F u b n V h b F J l c G 9 y d C 9 E U T Z j L n t D b 2 1 w b G V 0 Z S B h b m Q g d m F s a W Q g K C U p L D V 9 J n F 1 b 3 Q 7 L C Z x d W 9 0 O 0 9 k Y m M u R G F 0 Y V N v d X J j Z V x c L z E v Z H N u P V B J Q 0 F O Z X Q v U E l D Q U 5 l d C 9 B b m 5 1 Y W x S Z X B v c n Q v R F E 2 Y y 5 7 V W 5 y Z X N v b H Z l Z C B 2 Y W x p Z G F 0 a W 9 u I H F 1 Z X J p Z X M s N n 0 m c X V v d D s s J n F 1 b 3 Q 7 T 2 R i Y y 5 E Y X R h U 2 9 1 c m N l X F w v M S 9 k c 2 4 9 U E l D Q U 5 l d C 9 Q S U N B T m V 0 L 0 F u b n V h b F J l c G 9 y d C 9 E U T Z j L n t V b n J l c 2 9 s d m V k I H Z h b G l k Y X R p b 2 4 g c X V l c m l l c y A o J S k s N 3 0 m c X V v d D s s J n F 1 b 3 Q 7 T 2 R i Y y 5 E Y X R h U 2 9 1 c m N l X F w v M S 9 k c 2 4 9 U E l D Q U 5 l d C 9 Q S U N B T m V 0 L 0 F u b n V h b F J l c G 9 y d C 9 E U T Z j L n t C b G F u a y B m a W V s Z C w 4 f S Z x d W 9 0 O y w m c X V v d D t P Z G J j L k R h d G F T b 3 V y Y 2 V c X C 8 x L 2 R z b j 1 Q S U N B T m V 0 L 1 B J Q 0 F O Z X Q v Q W 5 u d W F s U m V w b 3 J 0 L 0 R R N m M u e 0 J s Y W 5 r I G Z p Z W x k I C g l K S w 5 f S Z x d W 9 0 O y w m c X V v d D t P Z G J j L k R h d G F T b 3 V y Y 2 V c X C 8 x L 2 R z b j 1 Q S U N B T m V 0 L 1 B J Q 0 F O Z X Q v Q W 5 u d W F s U m V w b 3 J 0 L 0 R R N m M u e 0 1 p c 3 N p b m c g d m F s d W U g L S B F e H B s Y W l u Y X R p b 2 4 g Z 2 l 2 Z W 4 s M T B 9 J n F 1 b 3 Q 7 L C Z x d W 9 0 O 0 9 k Y m M u R G F 0 Y V N v d X J j Z V x c L z E v Z H N u P V B J Q 0 F O Z X Q v U E l D Q U 5 l d C 9 B b m 5 1 Y W x S Z X B v c n Q v R F E 2 Y y 5 7 T W l z c 2 l u Z y B 2 Y W x 1 Z S A t I E V 4 c G x h a W 5 h d G l v b i B n a X Z l b i A o J S k s M T F 9 J n F 1 b 3 Q 7 X S w m c X V v d D t S Z W x h d G l v b n N o a X B J b m Z v J n F 1 b 3 Q 7 O l t d f S I g L z 4 8 L 1 N 0 Y W J s Z U V u d H J p Z X M + P C 9 J d G V t P j x J d G V t P j x J d G V t T G 9 j Y X R p b 2 4 + P E l 0 Z W 1 U e X B l P k Z v c m 1 1 b G E 8 L 0 l 0 Z W 1 U e X B l P j x J d G V t U G F 0 a D 5 T Z W N 0 a W 9 u M S 9 E U T Z j L 1 N v d X J j Z T w v S X R l b V B h d G g + P C 9 J d G V t T G 9 j Y X R p b 2 4 + P F N 0 Y W J s Z U V u d H J p Z X M g L z 4 8 L 0 l 0 Z W 0 + P E l 0 Z W 0 + P E l 0 Z W 1 M b 2 N h d G l v b j 4 8 S X R l b V R 5 c G U + R m 9 y b X V s Y T w v S X R l b V R 5 c G U + P E l 0 Z W 1 Q Y X R o P l N l Y 3 R p b 2 4 x L 0 R R N m M v U E l D Q U 5 l d F 9 E Y X R h Y m F z Z T w v S X R l b V B h d G g + P C 9 J d G V t T G 9 j Y X R p b 2 4 + P F N 0 Y W J s Z U V u d H J p Z X M g L z 4 8 L 0 l 0 Z W 0 + P E l 0 Z W 0 + P E l 0 Z W 1 M b 2 N h d G l v b j 4 8 S X R l b V R 5 c G U + R m 9 y b X V s Y T w v S X R l b V R 5 c G U + P E l 0 Z W 1 Q Y X R o P l N l Y 3 R p b 2 4 x L 0 R R N m M v Q W 5 u d W F s U m V w b 3 J 0 X 1 N j a G V t Y T w v S X R l b V B h d G g + P C 9 J d G V t T G 9 j Y X R p b 2 4 + P F N 0 Y W J s Z U V u d H J p Z X M g L z 4 8 L 0 l 0 Z W 0 + P E l 0 Z W 0 + P E l 0 Z W 1 M b 2 N h d G l v b j 4 8 S X R l b V R 5 c G U + R m 9 y b X V s Y T w v S X R l b V R 5 c G U + P E l 0 Z W 1 Q Y X R o P l N l Y 3 R p b 2 4 x L 0 R R N m M v R F E 2 Y 1 9 U Y W J s Z T w v S X R l b V B h d G g + P C 9 J d G V t T G 9 j Y X R p b 2 4 + P F N 0 Y W J s Z U V u d H J p Z X M g L z 4 8 L 0 l 0 Z W 0 + P E l 0 Z W 0 + P E l 0 Z W 1 M b 2 N h d G l v b j 4 8 S X R l b V R 5 c G U + R m 9 y b X V s Y T w v S X R l b V R 5 c G U + P E l 0 Z W 1 Q Y X R o P l N l Y 3 R p b 2 4 x L 0 R R N m M v U 2 9 y d G V k J T I w U m 9 3 c z w v S X R l b V B h d G g + P C 9 J d G V t T G 9 j Y X R p b 2 4 + P F N 0 Y W J s Z U V u d H J p Z X M g L z 4 8 L 0 l 0 Z W 0 + P E l 0 Z W 0 + P E l 0 Z W 1 M b 2 N h d G l v b j 4 8 S X R l b V R 5 c G U + R m 9 y b X V s Y T w v S X R l b V R 5 c G U + P E l 0 Z W 1 Q Y X R o P l N l Y 3 R p b 2 4 x L 0 R R N m M v U m V t b 3 Z l Z C U y M E N v b H V t b n M 8 L 0 l 0 Z W 1 Q Y X R o P j w v S X R l b U x v Y 2 F 0 a W 9 u P j x T d G F i b G V F b n R y a W V z I C 8 + P C 9 J d G V t P j x J d G V t P j x J d G V t T G 9 j Y X R p b 2 4 + P E l 0 Z W 1 U e X B l P k Z v c m 1 1 b G E 8 L 0 l 0 Z W 1 U e X B l P j x J d G V t U G F 0 a D 5 T Z W N 0 a W 9 u M S 9 E U T l 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O W E 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D b 3 V u d C I g V m F s d W U 9 I m w z M i I g L z 4 8 R W 5 0 c n k g V H l w Z T 0 i R m l s b E V y c m 9 y Q 2 9 k Z S I g V m F s d W U 9 I n N V b m t u b 3 d u I i A v P j x F b n R y e S B U e X B l P S J G a W x s R X J y b 3 J D b 3 V u d C I g V m F s d W U 9 I m w w I i A v P j x F b n R y e S B U e X B l P S J G a W x s T G F z d F V w Z G F 0 Z W Q i I F Z h b H V l P S J k M j A y M C 0 x M C 0 y O V Q x N j o x M T o 0 M C 4 3 M T E w M j g w W i I g L z 4 8 R W 5 0 c n k g V H l w Z T 0 i R m l s b E N v b H V t b l R 5 c G V z I i B W Y W x 1 Z T 0 i c 0 J n S U N C Q U l F Q W d R Q 0 J B P T 0 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N j F l Y 2 Q x N W M t Z T F j O S 0 0 O T A 0 L W E 3 Y 2 Q t N 2 E x Z D M w N D c 1 Y 2 U 2 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E u e 0 9 y Z 2 F u a X N h d G l v b i w w f S Z x d W 9 0 O y w m c X V v d D t P Z G J j L k R h d G F T b 3 V y Y 2 V c X C 8 x L 2 R z b j 1 Q S U N B T m V 0 L 1 B J Q 0 F O Z X Q v Q W 5 u d W F s U m V w b 3 J 0 L 0 R R O W E u e 0 5 1 b W J l c i B v Z i B l e H B l Y 3 R l Z C B k Y X R h I G l 0 Z W 1 z L D F 9 J n F 1 b 3 Q 7 L C Z x d W 9 0 O 0 9 k Y m M u R G F 0 Y V N v d X J j Z V x c L z E v Z H N u P V B J Q 0 F O Z X Q v U E l D Q U 5 l d C 9 B b m 5 1 Y W x S Z X B v c n Q v R F E 5 Y S 5 7 Q 2 9 t c G x l d G U g Y W 5 k I H Z h b G l k L D J 9 J n F 1 b 3 Q 7 L C Z x d W 9 0 O 0 9 k Y m M u R G F 0 Y V N v d X J j Z V x c L z E v Z H N u P V B J Q 0 F O Z X Q v U E l D Q U 5 l d C 9 B b m 5 1 Y W x S Z X B v c n Q v R F E 5 Y S 5 7 Q 2 9 t c G x l d G U g Y W 5 k I H Z h b G l k I C g l K S w z f S Z x d W 9 0 O y w m c X V v d D t P Z G J j L k R h d G F T b 3 V y Y 2 V c X C 8 x L 2 R z b j 1 Q S U N B T m V 0 L 1 B J Q 0 F O Z X Q v Q W 5 u d W F s U m V w b 3 J 0 L 0 R R O W E u e 1 V u c m V z b 2 x 2 Z W Q g d m F s a W R h d G l v b i B x d W V y a W V z L D R 9 J n F 1 b 3 Q 7 L C Z x d W 9 0 O 0 9 k Y m M u R G F 0 Y V N v d X J j Z V x c L z E v Z H N u P V B J Q 0 F O Z X Q v U E l D Q U 5 l d C 9 B b m 5 1 Y W x S Z X B v c n Q v R F E 5 Y S 5 7 V W 5 y Z X N v b H Z l Z C B 2 Y W x p Z G F 0 a W 9 u I H F 1 Z X J p Z X M g K C U p L D V 9 J n F 1 b 3 Q 7 L C Z x d W 9 0 O 0 9 k Y m M u R G F 0 Y V N v d X J j Z V x c L z E v Z H N u P V B J Q 0 F O Z X Q v U E l D Q U 5 l d C 9 B b m 5 1 Y W x S Z X B v c n Q v R F E 5 Y S 5 7 Q m x h b m s g Z m l l b G Q s N n 0 m c X V v d D s s J n F 1 b 3 Q 7 T 2 R i Y y 5 E Y X R h U 2 9 1 c m N l X F w v M S 9 k c 2 4 9 U E l D Q U 5 l d C 9 Q S U N B T m V 0 L 0 F u b n V h b F J l c G 9 y d C 9 E U T l h L n t C b G F u a y B m a W V s Z C A o J S k s N 3 0 m c X V v d D s s J n F 1 b 3 Q 7 T 2 R i Y y 5 E Y X R h U 2 9 1 c m N l X F w v M S 9 k c 2 4 9 U E l D Q U 5 l d C 9 Q S U N B T m V 0 L 0 F u b n V h b F J l c G 9 y d C 9 E U T l h L n t N a X N z a W 5 n I H Z h b H V l I C 0 g R X h w b G F p b m F 0 a W 9 u I G d p d m V u L D h 9 J n F 1 b 3 Q 7 L C Z x d W 9 0 O 0 9 k Y m M u R G F 0 Y V N v d X J j Z V x c L z E v Z H N u P V B J Q 0 F O Z X Q v U E l D Q U 5 l d C 9 B b m 5 1 Y W x S Z X B v c n Q v R F E 5 Y S 5 7 T W l z c 2 l u Z y B 2 Y W x 1 Z S A t I E V 4 c G x h a W 5 h d G l v b i B n a X Z l b i A o J S k s O X 0 m c X V v d D t d L C Z x d W 9 0 O 0 N v b H V t b k N v d W 5 0 J n F 1 b 3 Q 7 O j E w L C Z x d W 9 0 O 0 t l e U N v b H V t b k 5 h b W V z J n F 1 b 3 Q 7 O l t d L C Z x d W 9 0 O 0 N v b H V t b k l k Z W 5 0 a X R p Z X M m c X V v d D s 6 W y Z x d W 9 0 O 0 9 k Y m M u R G F 0 Y V N v d X J j Z V x c L z E v Z H N u P V B J Q 0 F O Z X Q v U E l D Q U 5 l d C 9 B b m 5 1 Y W x S Z X B v c n Q v R F E 5 Y S 5 7 T 3 J n Y W 5 p c 2 F 0 a W 9 u L D B 9 J n F 1 b 3 Q 7 L C Z x d W 9 0 O 0 9 k Y m M u R G F 0 Y V N v d X J j Z V x c L z E v Z H N u P V B J Q 0 F O Z X Q v U E l D Q U 5 l d C 9 B b m 5 1 Y W x S Z X B v c n Q v R F E 5 Y S 5 7 T n V t Y m V y I G 9 m I G V 4 c G V j d G V k I G R h d G E g a X R l b X M s M X 0 m c X V v d D s s J n F 1 b 3 Q 7 T 2 R i Y y 5 E Y X R h U 2 9 1 c m N l X F w v M S 9 k c 2 4 9 U E l D Q U 5 l d C 9 Q S U N B T m V 0 L 0 F u b n V h b F J l c G 9 y d C 9 E U T l h L n t D b 2 1 w b G V 0 Z S B h b m Q g d m F s a W Q s M n 0 m c X V v d D s s J n F 1 b 3 Q 7 T 2 R i Y y 5 E Y X R h U 2 9 1 c m N l X F w v M S 9 k c 2 4 9 U E l D Q U 5 l d C 9 Q S U N B T m V 0 L 0 F u b n V h b F J l c G 9 y d C 9 E U T l h L n t D b 2 1 w b G V 0 Z S B h b m Q g d m F s a W Q g K C U p L D N 9 J n F 1 b 3 Q 7 L C Z x d W 9 0 O 0 9 k Y m M u R G F 0 Y V N v d X J j Z V x c L z E v Z H N u P V B J Q 0 F O Z X Q v U E l D Q U 5 l d C 9 B b m 5 1 Y W x S Z X B v c n Q v R F E 5 Y S 5 7 V W 5 y Z X N v b H Z l Z C B 2 Y W x p Z G F 0 a W 9 u I H F 1 Z X J p Z X M s N H 0 m c X V v d D s s J n F 1 b 3 Q 7 T 2 R i Y y 5 E Y X R h U 2 9 1 c m N l X F w v M S 9 k c 2 4 9 U E l D Q U 5 l d C 9 Q S U N B T m V 0 L 0 F u b n V h b F J l c G 9 y d C 9 E U T l h L n t V b n J l c 2 9 s d m V k I H Z h b G l k Y X R p b 2 4 g c X V l c m l l c y A o J S k s N X 0 m c X V v d D s s J n F 1 b 3 Q 7 T 2 R i Y y 5 E Y X R h U 2 9 1 c m N l X F w v M S 9 k c 2 4 9 U E l D Q U 5 l d C 9 Q S U N B T m V 0 L 0 F u b n V h b F J l c G 9 y d C 9 E U T l h L n t C b G F u a y B m a W V s Z C w 2 f S Z x d W 9 0 O y w m c X V v d D t P Z G J j L k R h d G F T b 3 V y Y 2 V c X C 8 x L 2 R z b j 1 Q S U N B T m V 0 L 1 B J Q 0 F O Z X Q v Q W 5 u d W F s U m V w b 3 J 0 L 0 R R O W E u e 0 J s Y W 5 r I G Z p Z W x k I C g l K S w 3 f S Z x d W 9 0 O y w m c X V v d D t P Z G J j L k R h d G F T b 3 V y Y 2 V c X C 8 x L 2 R z b j 1 Q S U N B T m V 0 L 1 B J Q 0 F O Z X Q v Q W 5 u d W F s U m V w b 3 J 0 L 0 R R O W E u e 0 1 p c 3 N p b m c g d m F s d W U g L S B F e H B s Y W l u Y X R p b 2 4 g Z 2 l 2 Z W 4 s O H 0 m c X V v d D s s J n F 1 b 3 Q 7 T 2 R i Y y 5 E Y X R h U 2 9 1 c m N l X F w v M S 9 k c 2 4 9 U E l D Q U 5 l d C 9 Q S U N B T m V 0 L 0 F u b n V h b F J l c G 9 y d C 9 E U T l h L n t N a X N z a W 5 n I H Z h b H V l I C 0 g R X h w b G F p b m F 0 a W 9 u I G d p d m V u I C g l K S w 5 f S Z x d W 9 0 O 1 0 s J n F 1 b 3 Q 7 U m V s Y X R p b 2 5 z a G l w S W 5 m b y Z x d W 9 0 O z p b X X 0 i I C 8 + P C 9 T d G F i b G V F b n R y a W V z P j w v S X R l b T 4 8 S X R l b T 4 8 S X R l b U x v Y 2 F 0 a W 9 u P j x J d G V t V H l w Z T 5 G b 3 J t d W x h P C 9 J d G V t V H l w Z T 4 8 S X R l b V B h d G g + U 2 V j d G l v b j E v R F E 5 Y S 9 T b 3 V y Y 2 U 8 L 0 l 0 Z W 1 Q Y X R o P j w v S X R l b U x v Y 2 F 0 a W 9 u P j x T d G F i b G V F b n R y a W V z I C 8 + P C 9 J d G V t P j x J d G V t P j x J d G V t T G 9 j Y X R p b 2 4 + P E l 0 Z W 1 U e X B l P k Z v c m 1 1 b G E 8 L 0 l 0 Z W 1 U e X B l P j x J d G V t U G F 0 a D 5 T Z W N 0 a W 9 u M S 9 E U T l h L 1 B J Q 0 F O Z X R f R G F 0 Y W J h c 2 U 8 L 0 l 0 Z W 1 Q Y X R o P j w v S X R l b U x v Y 2 F 0 a W 9 u P j x T d G F i b G V F b n R y a W V z I C 8 + P C 9 J d G V t P j x J d G V t P j x J d G V t T G 9 j Y X R p b 2 4 + P E l 0 Z W 1 U e X B l P k Z v c m 1 1 b G E 8 L 0 l 0 Z W 1 U e X B l P j x J d G V t U G F 0 a D 5 T Z W N 0 a W 9 u M S 9 E U T l h L 0 F u b n V h b F J l c G 9 y d F 9 T Y 2 h l b W E 8 L 0 l 0 Z W 1 Q Y X R o P j w v S X R l b U x v Y 2 F 0 a W 9 u P j x T d G F i b G V F b n R y a W V z I C 8 + P C 9 J d G V t P j x J d G V t P j x J d G V t T G 9 j Y X R p b 2 4 + P E l 0 Z W 1 U e X B l P k Z v c m 1 1 b G E 8 L 0 l 0 Z W 1 U e X B l P j x J d G V t U G F 0 a D 5 T Z W N 0 a W 9 u M S 9 E U T l h L 0 R R O W F f V G F i b G U 8 L 0 l 0 Z W 1 Q Y X R o P j w v S X R l b U x v Y 2 F 0 a W 9 u P j x T d G F i b G V F b n R y a W V z I C 8 + P C 9 J d G V t P j x J d G V t P j x J d G V t T G 9 j Y X R p b 2 4 + P E l 0 Z W 1 U e X B l P k Z v c m 1 1 b G E 8 L 0 l 0 Z W 1 U e X B l P j x J d G V t U G F 0 a D 5 T Z W N 0 a W 9 u M S 9 E U T l h L 1 N v c n R l Z C U y M F J v d 3 M 8 L 0 l 0 Z W 1 Q Y X R o P j w v S X R l b U x v Y 2 F 0 a W 9 u P j x T d G F i b G V F b n R y a W V z I C 8 + P C 9 J d G V t P j x J d G V t P j x J d G V t T G 9 j Y X R p b 2 4 + P E l 0 Z W 1 U e X B l P k Z v c m 1 1 b G E 8 L 0 l 0 Z W 1 U e X B l P j x J d G V t U G F 0 a D 5 T Z W N 0 a W 9 u M S 9 E U T l 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O W I 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A 6 M T M u O D g 0 N T g 1 O V o i I C 8 + P E V u d H J 5 I F R 5 c G U 9 I k Z p b G x D b 2 x 1 b W 5 U e X B l c y I g V m F s d W U 9 I n N C Z 0 l D Q k F J R U F n U U N C Q T 0 9 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k 4 M z A z Y z R k L T A x N z g t N G F i N S 1 h N D Q 2 L T Y y Y W Z j N j Y 0 N W Q y Z S I g L z 4 8 R W 5 0 c n k g V H l w Z T 0 i R m l s b E N v d W 5 0 I i B W Y W x 1 Z T 0 i b D M x 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i L n t P c m d h b m l z Y X R p b 2 4 s M H 0 m c X V v d D s s J n F 1 b 3 Q 7 T 2 R i Y y 5 E Y X R h U 2 9 1 c m N l X F w v M S 9 k c 2 4 9 U E l D Q U 5 l d C 9 Q S U N B T m V 0 L 0 F u b n V h b F J l c G 9 y d C 9 E U T l i L n t O d W 1 i Z X I g b 2 Y g Z X h w Z W N 0 Z W Q g Z G F 0 Y S B p d G V t c y w x f S Z x d W 9 0 O y w m c X V v d D t P Z G J j L k R h d G F T b 3 V y Y 2 V c X C 8 x L 2 R z b j 1 Q S U N B T m V 0 L 1 B J Q 0 F O Z X Q v Q W 5 u d W F s U m V w b 3 J 0 L 0 R R O W I u e 0 N v b X B s Z X R l I G F u Z C B 2 Y W x p Z C w y f S Z x d W 9 0 O y w m c X V v d D t P Z G J j L k R h d G F T b 3 V y Y 2 V c X C 8 x L 2 R z b j 1 Q S U N B T m V 0 L 1 B J Q 0 F O Z X Q v Q W 5 u d W F s U m V w b 3 J 0 L 0 R R O W I u e 0 N v b X B s Z X R l I G F u Z C B 2 Y W x p Z C A o J S k s M 3 0 m c X V v d D s s J n F 1 b 3 Q 7 T 2 R i Y y 5 E Y X R h U 2 9 1 c m N l X F w v M S 9 k c 2 4 9 U E l D Q U 5 l d C 9 Q S U N B T m V 0 L 0 F u b n V h b F J l c G 9 y d C 9 E U T l i L n t V b n J l c 2 9 s d m V k I H Z h b G l k Y X R p b 2 4 g c X V l c m l l c y w 0 f S Z x d W 9 0 O y w m c X V v d D t P Z G J j L k R h d G F T b 3 V y Y 2 V c X C 8 x L 2 R z b j 1 Q S U N B T m V 0 L 1 B J Q 0 F O Z X Q v Q W 5 u d W F s U m V w b 3 J 0 L 0 R R O W I u e 1 V u c m V z b 2 x 2 Z W Q g d m F s a W R h d G l v b i B x d W V y a W V z I C g l K S w 1 f S Z x d W 9 0 O y w m c X V v d D t P Z G J j L k R h d G F T b 3 V y Y 2 V c X C 8 x L 2 R z b j 1 Q S U N B T m V 0 L 1 B J Q 0 F O Z X Q v Q W 5 u d W F s U m V w b 3 J 0 L 0 R R O W I u e 0 J s Y W 5 r I G Z p Z W x k L D Z 9 J n F 1 b 3 Q 7 L C Z x d W 9 0 O 0 9 k Y m M u R G F 0 Y V N v d X J j Z V x c L z E v Z H N u P V B J Q 0 F O Z X Q v U E l D Q U 5 l d C 9 B b m 5 1 Y W x S Z X B v c n Q v R F E 5 Y i 5 7 Q m x h b m s g Z m l l b G Q g K C U p L D d 9 J n F 1 b 3 Q 7 L C Z x d W 9 0 O 0 9 k Y m M u R G F 0 Y V N v d X J j Z V x c L z E v Z H N u P V B J Q 0 F O Z X Q v U E l D Q U 5 l d C 9 B b m 5 1 Y W x S Z X B v c n Q v R F E 5 Y i 5 7 T W l z c 2 l u Z y B 2 Y W x 1 Z S A t I E V 4 c G x h a W 5 h d G l v b i B n a X Z l b i w 4 f S Z x d W 9 0 O y w m c X V v d D t P Z G J j L k R h d G F T b 3 V y Y 2 V c X C 8 x L 2 R z b j 1 Q S U N B T m V 0 L 1 B J Q 0 F O Z X Q v Q W 5 u d W F s U m V w b 3 J 0 L 0 R R O W I u e 0 1 p c 3 N p b m c g d m F s d W U g L S B F e H B s Y W l u Y X R p b 2 4 g Z 2 l 2 Z W 4 g K C U p L D l 9 J n F 1 b 3 Q 7 X S w m c X V v d D t D b 2 x 1 b W 5 D b 3 V u d C Z x d W 9 0 O z o x M C w m c X V v d D t L Z X l D b 2 x 1 b W 5 O Y W 1 l c y Z x d W 9 0 O z p b X S w m c X V v d D t D b 2 x 1 b W 5 J Z G V u d G l 0 a W V z J n F 1 b 3 Q 7 O l s m c X V v d D t P Z G J j L k R h d G F T b 3 V y Y 2 V c X C 8 x L 2 R z b j 1 Q S U N B T m V 0 L 1 B J Q 0 F O Z X Q v Q W 5 u d W F s U m V w b 3 J 0 L 0 R R O W I u e 0 9 y Z 2 F u a X N h d G l v b i w w f S Z x d W 9 0 O y w m c X V v d D t P Z G J j L k R h d G F T b 3 V y Y 2 V c X C 8 x L 2 R z b j 1 Q S U N B T m V 0 L 1 B J Q 0 F O Z X Q v Q W 5 u d W F s U m V w b 3 J 0 L 0 R R O W I u e 0 5 1 b W J l c i B v Z i B l e H B l Y 3 R l Z C B k Y X R h I G l 0 Z W 1 z L D F 9 J n F 1 b 3 Q 7 L C Z x d W 9 0 O 0 9 k Y m M u R G F 0 Y V N v d X J j Z V x c L z E v Z H N u P V B J Q 0 F O Z X Q v U E l D Q U 5 l d C 9 B b m 5 1 Y W x S Z X B v c n Q v R F E 5 Y i 5 7 Q 2 9 t c G x l d G U g Y W 5 k I H Z h b G l k L D J 9 J n F 1 b 3 Q 7 L C Z x d W 9 0 O 0 9 k Y m M u R G F 0 Y V N v d X J j Z V x c L z E v Z H N u P V B J Q 0 F O Z X Q v U E l D Q U 5 l d C 9 B b m 5 1 Y W x S Z X B v c n Q v R F E 5 Y i 5 7 Q 2 9 t c G x l d G U g Y W 5 k I H Z h b G l k I C g l K S w z f S Z x d W 9 0 O y w m c X V v d D t P Z G J j L k R h d G F T b 3 V y Y 2 V c X C 8 x L 2 R z b j 1 Q S U N B T m V 0 L 1 B J Q 0 F O Z X Q v Q W 5 u d W F s U m V w b 3 J 0 L 0 R R O W I u e 1 V u c m V z b 2 x 2 Z W Q g d m F s a W R h d G l v b i B x d W V y a W V z L D R 9 J n F 1 b 3 Q 7 L C Z x d W 9 0 O 0 9 k Y m M u R G F 0 Y V N v d X J j Z V x c L z E v Z H N u P V B J Q 0 F O Z X Q v U E l D Q U 5 l d C 9 B b m 5 1 Y W x S Z X B v c n Q v R F E 5 Y i 5 7 V W 5 y Z X N v b H Z l Z C B 2 Y W x p Z G F 0 a W 9 u I H F 1 Z X J p Z X M g K C U p L D V 9 J n F 1 b 3 Q 7 L C Z x d W 9 0 O 0 9 k Y m M u R G F 0 Y V N v d X J j Z V x c L z E v Z H N u P V B J Q 0 F O Z X Q v U E l D Q U 5 l d C 9 B b m 5 1 Y W x S Z X B v c n Q v R F E 5 Y i 5 7 Q m x h b m s g Z m l l b G Q s N n 0 m c X V v d D s s J n F 1 b 3 Q 7 T 2 R i Y y 5 E Y X R h U 2 9 1 c m N l X F w v M S 9 k c 2 4 9 U E l D Q U 5 l d C 9 Q S U N B T m V 0 L 0 F u b n V h b F J l c G 9 y d C 9 E U T l i L n t C b G F u a y B m a W V s Z C A o J S k s N 3 0 m c X V v d D s s J n F 1 b 3 Q 7 T 2 R i Y y 5 E Y X R h U 2 9 1 c m N l X F w v M S 9 k c 2 4 9 U E l D Q U 5 l d C 9 Q S U N B T m V 0 L 0 F u b n V h b F J l c G 9 y d C 9 E U T l i L n t N a X N z a W 5 n I H Z h b H V l I C 0 g R X h w b G F p b m F 0 a W 9 u I G d p d m V u L D h 9 J n F 1 b 3 Q 7 L C Z x d W 9 0 O 0 9 k Y m M u R G F 0 Y V N v d X J j Z V x c L z E v Z H N u P V B J Q 0 F O Z X Q v U E l D Q U 5 l d C 9 B b m 5 1 Y W x S Z X B v c n Q v R F E 5 Y i 5 7 T W l z c 2 l u Z y B 2 Y W x 1 Z S A t I E V 4 c G x h a W 5 h d G l v b i B n a X Z l b i A o J S k s O X 0 m c X V v d D t d L C Z x d W 9 0 O 1 J l b G F 0 a W 9 u c 2 h p c E l u Z m 8 m c X V v d D s 6 W 1 1 9 I i A v P j x F b n R y e S B U e X B l P S J B Z G R l Z F R v R G F 0 Y U 1 v Z G V s I i B W Y W x 1 Z T 0 i b D A i I C 8 + P C 9 T d G F i b G V F b n R y a W V z P j w v S X R l b T 4 8 S X R l b T 4 8 S X R l b U x v Y 2 F 0 a W 9 u P j x J d G V t V H l w Z T 5 G b 3 J t d W x h P C 9 J d G V t V H l w Z T 4 8 S X R l b V B h d G g + U 2 V j d G l v b j E v R F E 5 Y i 9 T b 3 V y Y 2 U 8 L 0 l 0 Z W 1 Q Y X R o P j w v S X R l b U x v Y 2 F 0 a W 9 u P j x T d G F i b G V F b n R y a W V z I C 8 + P C 9 J d G V t P j x J d G V t P j x J d G V t T G 9 j Y X R p b 2 4 + P E l 0 Z W 1 U e X B l P k Z v c m 1 1 b G E 8 L 0 l 0 Z W 1 U e X B l P j x J d G V t U G F 0 a D 5 T Z W N 0 a W 9 u M S 9 E U T l i L 1 B J Q 0 F O Z X R f R G F 0 Y W J h c 2 U 8 L 0 l 0 Z W 1 Q Y X R o P j w v S X R l b U x v Y 2 F 0 a W 9 u P j x T d G F i b G V F b n R y a W V z I C 8 + P C 9 J d G V t P j x J d G V t P j x J d G V t T G 9 j Y X R p b 2 4 + P E l 0 Z W 1 U e X B l P k Z v c m 1 1 b G E 8 L 0 l 0 Z W 1 U e X B l P j x J d G V t U G F 0 a D 5 T Z W N 0 a W 9 u M S 9 E U T l i L 0 F u b n V h b F J l c G 9 y d F 9 T Y 2 h l b W E 8 L 0 l 0 Z W 1 Q Y X R o P j w v S X R l b U x v Y 2 F 0 a W 9 u P j x T d G F i b G V F b n R y a W V z I C 8 + P C 9 J d G V t P j x J d G V t P j x J d G V t T G 9 j Y X R p b 2 4 + P E l 0 Z W 1 U e X B l P k Z v c m 1 1 b G E 8 L 0 l 0 Z W 1 U e X B l P j x J d G V t U G F 0 a D 5 T Z W N 0 a W 9 u M S 9 E U T l i L 0 R R O W J f V G F i b G U 8 L 0 l 0 Z W 1 Q Y X R o P j w v S X R l b U x v Y 2 F 0 a W 9 u P j x T d G F i b G V F b n R y a W V z I C 8 + P C 9 J d G V t P j x J d G V t P j x J d G V t T G 9 j Y X R p b 2 4 + P E l 0 Z W 1 U e X B l P k Z v c m 1 1 b G E 8 L 0 l 0 Z W 1 U e X B l P j x J d G V t U G F 0 a D 5 T Z W N 0 a W 9 u M S 9 E U T l j 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R F E 5 Y y I g L z 4 8 R W 5 0 c n k g V H l w Z T 0 i R m l s b G V k Q 2 9 t c G x l d G V S Z X N 1 b H R U b 1 d v c m t z a G V l d C I g V m F s d W U 9 I m w x I i A v P j x F b n R y e S B U e X B l P S J S Z W N v d m V y e V R h c m d l d F N o Z W V 0 I i B W Y W x 1 Z T 0 i c 1 N o Z W V 0 N y 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S U N C Q U l F Q W d R Q 0 J B P T 0 i I C 8 + P E V u d H J 5 I F R 5 c G U 9 I k Z p b G x M Y X N 0 V X B k Y X R l Z C I g V m F s d W U 9 I m Q y M D I w L T E x L T M w V D I z O j E w O j I w L j E 3 M D M 2 M j J a I i A v P j x F b n R y e S B U e X B l P S J G a W x s R X J y b 3 J D b 3 V u d C I g V m F s d W U 9 I m w w I i A v P j x F b n R y e S B U e X B l P S J G a W x s R X J y b 3 J D b 2 R l I i B W Y W x 1 Z T 0 i c 1 V u a 2 5 v d 2 4 i I C 8 + P E V u d H J 5 I F R 5 c G U 9 I k Z p b G x D b 3 V u d C I g V m F s d W U 9 I m w y N y I g L z 4 8 R W 5 0 c n k g V H l w Z T 0 i U X V l c n l J R C I g V m F s d W U 9 I n M 0 M D J i Z D g y Z C 0 2 M j E 2 L T Q 1 Z G E t O D h h Z C 1 k M T N h Z m N j M z B k M T k 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y 5 7 T 3 J n Y W 5 p c 2 F 0 a W 9 u L D B 9 J n F 1 b 3 Q 7 L C Z x d W 9 0 O 0 9 k Y m M u R G F 0 Y V N v d X J j Z V x c L z E v Z H N u P V B J Q 0 F O Z X Q v U E l D Q U 5 l d C 9 B b m 5 1 Y W x S Z X B v c n Q v R F E 5 Y y 5 7 T n V t Y m V y I G 9 m I G V 4 c G V j d G V k I G R h d G E g a X R l b X M s M X 0 m c X V v d D s s J n F 1 b 3 Q 7 T 2 R i Y y 5 E Y X R h U 2 9 1 c m N l X F w v M S 9 k c 2 4 9 U E l D Q U 5 l d C 9 Q S U N B T m V 0 L 0 F u b n V h b F J l c G 9 y d C 9 E U T l j L n t D b 2 1 w b G V 0 Z S B h b m Q g d m F s a W Q s M n 0 m c X V v d D s s J n F 1 b 3 Q 7 T 2 R i Y y 5 E Y X R h U 2 9 1 c m N l X F w v M S 9 k c 2 4 9 U E l D Q U 5 l d C 9 Q S U N B T m V 0 L 0 F u b n V h b F J l c G 9 y d C 9 E U T l j L n t D b 2 1 w b G V 0 Z S B h b m Q g d m F s a W Q g K C U p L D N 9 J n F 1 b 3 Q 7 L C Z x d W 9 0 O 0 9 k Y m M u R G F 0 Y V N v d X J j Z V x c L z E v Z H N u P V B J Q 0 F O Z X Q v U E l D Q U 5 l d C 9 B b m 5 1 Y W x S Z X B v c n Q v R F E 5 Y y 5 7 V W 5 y Z X N v b H Z l Z C B 2 Y W x p Z G F 0 a W 9 u I H F 1 Z X J p Z X M s N H 0 m c X V v d D s s J n F 1 b 3 Q 7 T 2 R i Y y 5 E Y X R h U 2 9 1 c m N l X F w v M S 9 k c 2 4 9 U E l D Q U 5 l d C 9 Q S U N B T m V 0 L 0 F u b n V h b F J l c G 9 y d C 9 E U T l j L n t V b n J l c 2 9 s d m V k I H Z h b G l k Y X R p b 2 4 g c X V l c m l l c y A o J S k s N X 0 m c X V v d D s s J n F 1 b 3 Q 7 T 2 R i Y y 5 E Y X R h U 2 9 1 c m N l X F w v M S 9 k c 2 4 9 U E l D Q U 5 l d C 9 Q S U N B T m V 0 L 0 F u b n V h b F J l c G 9 y d C 9 E U T l j L n t C b G F u a y B m a W V s Z C w 2 f S Z x d W 9 0 O y w m c X V v d D t P Z G J j L k R h d G F T b 3 V y Y 2 V c X C 8 x L 2 R z b j 1 Q S U N B T m V 0 L 1 B J Q 0 F O Z X Q v Q W 5 u d W F s U m V w b 3 J 0 L 0 R R O W M u e 0 J s Y W 5 r I G Z p Z W x k I C g l K S w 3 f S Z x d W 9 0 O y w m c X V v d D t P Z G J j L k R h d G F T b 3 V y Y 2 V c X C 8 x L 2 R z b j 1 Q S U N B T m V 0 L 1 B J Q 0 F O Z X Q v Q W 5 u d W F s U m V w b 3 J 0 L 0 R R O W M u e 0 1 p c 3 N p b m c g d m F s d W U g L S B F e H B s Y W l u Y X R p b 2 4 g Z 2 l 2 Z W 4 s O H 0 m c X V v d D s s J n F 1 b 3 Q 7 T 2 R i Y y 5 E Y X R h U 2 9 1 c m N l X F w v M S 9 k c 2 4 9 U E l D Q U 5 l d C 9 Q S U N B T m V 0 L 0 F u b n V h b F J l c G 9 y d C 9 E U T l j L n t N a X N z a W 5 n I H Z h b H V l I C 0 g R X h w b G F p b m F 0 a W 9 u I G d p d m V u I C g l K S w 5 f S Z x d W 9 0 O 1 0 s J n F 1 b 3 Q 7 Q 2 9 s d W 1 u Q 2 9 1 b n Q m c X V v d D s 6 M T A s J n F 1 b 3 Q 7 S 2 V 5 Q 2 9 s d W 1 u T m F t Z X M m c X V v d D s 6 W 1 0 s J n F 1 b 3 Q 7 Q 2 9 s d W 1 u S W R l b n R p d G l l c y Z x d W 9 0 O z p b J n F 1 b 3 Q 7 T 2 R i Y y 5 E Y X R h U 2 9 1 c m N l X F w v M S 9 k c 2 4 9 U E l D Q U 5 l d C 9 Q S U N B T m V 0 L 0 F u b n V h b F J l c G 9 y d C 9 E U T l j L n t P c m d h b m l z Y X R p b 2 4 s M H 0 m c X V v d D s s J n F 1 b 3 Q 7 T 2 R i Y y 5 E Y X R h U 2 9 1 c m N l X F w v M S 9 k c 2 4 9 U E l D Q U 5 l d C 9 Q S U N B T m V 0 L 0 F u b n V h b F J l c G 9 y d C 9 E U T l j L n t O d W 1 i Z X I g b 2 Y g Z X h w Z W N 0 Z W Q g Z G F 0 Y S B p d G V t c y w x f S Z x d W 9 0 O y w m c X V v d D t P Z G J j L k R h d G F T b 3 V y Y 2 V c X C 8 x L 2 R z b j 1 Q S U N B T m V 0 L 1 B J Q 0 F O Z X Q v Q W 5 u d W F s U m V w b 3 J 0 L 0 R R O W M u e 0 N v b X B s Z X R l I G F u Z C B 2 Y W x p Z C w y f S Z x d W 9 0 O y w m c X V v d D t P Z G J j L k R h d G F T b 3 V y Y 2 V c X C 8 x L 2 R z b j 1 Q S U N B T m V 0 L 1 B J Q 0 F O Z X Q v Q W 5 u d W F s U m V w b 3 J 0 L 0 R R O W M u e 0 N v b X B s Z X R l I G F u Z C B 2 Y W x p Z C A o J S k s M 3 0 m c X V v d D s s J n F 1 b 3 Q 7 T 2 R i Y y 5 E Y X R h U 2 9 1 c m N l X F w v M S 9 k c 2 4 9 U E l D Q U 5 l d C 9 Q S U N B T m V 0 L 0 F u b n V h b F J l c G 9 y d C 9 E U T l j L n t V b n J l c 2 9 s d m V k I H Z h b G l k Y X R p b 2 4 g c X V l c m l l c y w 0 f S Z x d W 9 0 O y w m c X V v d D t P Z G J j L k R h d G F T b 3 V y Y 2 V c X C 8 x L 2 R z b j 1 Q S U N B T m V 0 L 1 B J Q 0 F O Z X Q v Q W 5 u d W F s U m V w b 3 J 0 L 0 R R O W M u e 1 V u c m V z b 2 x 2 Z W Q g d m F s a W R h d G l v b i B x d W V y a W V z I C g l K S w 1 f S Z x d W 9 0 O y w m c X V v d D t P Z G J j L k R h d G F T b 3 V y Y 2 V c X C 8 x L 2 R z b j 1 Q S U N B T m V 0 L 1 B J Q 0 F O Z X Q v Q W 5 u d W F s U m V w b 3 J 0 L 0 R R O W M u e 0 J s Y W 5 r I G Z p Z W x k L D Z 9 J n F 1 b 3 Q 7 L C Z x d W 9 0 O 0 9 k Y m M u R G F 0 Y V N v d X J j Z V x c L z E v Z H N u P V B J Q 0 F O Z X Q v U E l D Q U 5 l d C 9 B b m 5 1 Y W x S Z X B v c n Q v R F E 5 Y y 5 7 Q m x h b m s g Z m l l b G Q g K C U p L D d 9 J n F 1 b 3 Q 7 L C Z x d W 9 0 O 0 9 k Y m M u R G F 0 Y V N v d X J j Z V x c L z E v Z H N u P V B J Q 0 F O Z X Q v U E l D Q U 5 l d C 9 B b m 5 1 Y W x S Z X B v c n Q v R F E 5 Y y 5 7 T W l z c 2 l u Z y B 2 Y W x 1 Z S A t I E V 4 c G x h a W 5 h d G l v b i B n a X Z l b i w 4 f S Z x d W 9 0 O y w m c X V v d D t P Z G J j L k R h d G F T b 3 V y Y 2 V c X C 8 x L 2 R z b j 1 Q S U N B T m V 0 L 1 B J Q 0 F O Z X Q v Q W 5 u d W F s U m V w b 3 J 0 L 0 R R O W M u e 0 1 p c 3 N p b m c g d m F s d W U g L S B F e H B s Y W l u Y X R p b 2 4 g Z 2 l 2 Z W 4 g K C U p L D l 9 J n F 1 b 3 Q 7 X S w m c X V v d D t S Z W x h d G l v b n N o a X B J b m Z v J n F 1 b 3 Q 7 O l t d f S I g L z 4 8 L 1 N 0 Y W J s Z U V u d H J p Z X M + P C 9 J d G V t P j x J d G V t P j x J d G V t T G 9 j Y X R p b 2 4 + P E l 0 Z W 1 U e X B l P k Z v c m 1 1 b G E 8 L 0 l 0 Z W 1 U e X B l P j x J d G V t U G F 0 a D 5 T Z W N 0 a W 9 u M S 9 E U T l j L 1 N v d X J j Z T w v S X R l b V B h d G g + P C 9 J d G V t T G 9 j Y X R p b 2 4 + P F N 0 Y W J s Z U V u d H J p Z X M g L z 4 8 L 0 l 0 Z W 0 + P E l 0 Z W 0 + P E l 0 Z W 1 M b 2 N h d G l v b j 4 8 S X R l b V R 5 c G U + R m 9 y b X V s Y T w v S X R l b V R 5 c G U + P E l 0 Z W 1 Q Y X R o P l N l Y 3 R p b 2 4 x L 0 R R O W M v U E l D Q U 5 l d F 9 E Y X R h Y m F z Z T w v S X R l b V B h d G g + P C 9 J d G V t T G 9 j Y X R p b 2 4 + P F N 0 Y W J s Z U V u d H J p Z X M g L z 4 8 L 0 l 0 Z W 0 + P E l 0 Z W 0 + P E l 0 Z W 1 M b 2 N h d G l v b j 4 8 S X R l b V R 5 c G U + R m 9 y b X V s Y T w v S X R l b V R 5 c G U + P E l 0 Z W 1 Q Y X R o P l N l Y 3 R p b 2 4 x L 0 R R O W M v Q W 5 u d W F s U m V w b 3 J 0 X 1 N j a G V t Y T w v S X R l b V B h d G g + P C 9 J d G V t T G 9 j Y X R p b 2 4 + P F N 0 Y W J s Z U V u d H J p Z X M g L z 4 8 L 0 l 0 Z W 0 + P E l 0 Z W 0 + P E l 0 Z W 1 M b 2 N h d G l v b j 4 8 S X R l b V R 5 c G U + R m 9 y b X V s Y T w v S X R l b V R 5 c G U + P E l 0 Z W 1 Q Y X R o P l N l Y 3 R p b 2 4 x L 0 R R O W M v R F E 5 Y 1 9 U Y W J s Z T w v S X R l b V B h d G g + P C 9 J d G V t T G 9 j Y X R p b 2 4 + P F N 0 Y W J s Z U V u d H J p Z X M g L z 4 8 L 0 l 0 Z W 0 + P E l 0 Z W 0 + P E l 0 Z W 1 M b 2 N h d G l v b j 4 8 S X R l b V R 5 c G U + R m 9 y b X V s Y T w v S X R l b V R 5 c G U + P E l 0 Z W 1 Q Y X R o P l N l Y 3 R p b 2 4 x L 0 R R M T 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R F E x M C I g L z 4 8 R W 5 0 c n k g V H l w Z T 0 i R m l s b G V k Q 2 9 t c G x l d G V S Z X N 1 b H R U b 1 d v c m t z a G V l d C I g V m F s d W U 9 I m w x I i A v P j x F b n R y e S B U e X B l P S J S Z W N v d m V y e V R h c m d l d F N o Z W V 0 I i B W Y W x 1 Z T 0 i c 1 N o Z W V 0 O 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S U N C Q U l F Q W d R Q 0 J B P T 0 i I C 8 + P E V u d H J 5 I F R 5 c G U 9 I k Z p b G x M Y X N 0 V X B k Y X R l Z C I g V m F s d W U 9 I m Q y M D I w L T E x L T M w V D I z O j E w O j I 4 L j I z N D k 2 N T R a I i A v P j x F b n R y e S B U e X B l P S J G a W x s R X J y b 3 J D b 3 V u d C I g V m F s d W U 9 I m w w I i A v P j x F b n R y e S B U e X B l P S J G a W x s R X J y b 3 J D b 2 R l I i B W Y W x 1 Z T 0 i c 1 V u a 2 5 v d 2 4 i I C 8 + P E V u d H J 5 I F R 5 c G U 9 I k Z p b G x D b 3 V u d C I g V m F s d W U 9 I m w z M i I g L z 4 8 R W 5 0 c n k g V H l w Z T 0 i U X V l c n l J R C I g V m F s d W U 9 I n M w Y W F j Y z J j Y S 0 1 Y z Q y L T Q y O T I t Y m Z k N S 0 2 Y T N j M T U 2 N T k 4 Y z Q i I C 8 + P E V u d H J 5 I F R 5 c G U 9 I k Z p b G x T d G F 0 d X M i I F Z h b H V l P S J z Q 2 9 t c G x l d G U i I C 8 + P E V u d H J 5 I F R 5 c G U 9 I k F k Z G V k V G 9 E Y X R h T W 9 k Z W w i I F Z h b H V l P S J s M C 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x M C 5 7 T 3 J n Y W 5 p c 2 F 0 a W 9 u L D B 9 J n F 1 b 3 Q 7 L C Z x d W 9 0 O 0 9 k Y m M u R G F 0 Y V N v d X J j Z V x c L z E v Z H N u P V B J Q 0 F O Z X Q v U E l D Q U 5 l d C 9 B b m 5 1 Y W x S Z X B v c n Q v R F E x M C 5 7 T n V t Y m V y I G 9 m I G V 4 c G V j d G V k I G R h d G E g a X R l b X M s M X 0 m c X V v d D s s J n F 1 b 3 Q 7 T 2 R i Y y 5 E Y X R h U 2 9 1 c m N l X F w v M S 9 k c 2 4 9 U E l D Q U 5 l d C 9 Q S U N B T m V 0 L 0 F u b n V h b F J l c G 9 y d C 9 E U T E w L n t D b 2 1 w b G V 0 Z S B h b m Q g d m F s a W Q s M n 0 m c X V v d D s s J n F 1 b 3 Q 7 T 2 R i Y y 5 E Y X R h U 2 9 1 c m N l X F w v M S 9 k c 2 4 9 U E l D Q U 5 l d C 9 Q S U N B T m V 0 L 0 F u b n V h b F J l c G 9 y d C 9 E U T E w L n t D b 2 1 w b G V 0 Z S B h b m Q g d m F s a W Q g K C U p L D N 9 J n F 1 b 3 Q 7 L C Z x d W 9 0 O 0 9 k Y m M u R G F 0 Y V N v d X J j Z V x c L z E v Z H N u P V B J Q 0 F O Z X Q v U E l D Q U 5 l d C 9 B b m 5 1 Y W x S Z X B v c n Q v R F E x M C 5 7 V W 5 y Z X N v b H Z l Z C B 2 Y W x p Z G F 0 a W 9 u I H F 1 Z X J p Z X M s N H 0 m c X V v d D s s J n F 1 b 3 Q 7 T 2 R i Y y 5 E Y X R h U 2 9 1 c m N l X F w v M S 9 k c 2 4 9 U E l D Q U 5 l d C 9 Q S U N B T m V 0 L 0 F u b n V h b F J l c G 9 y d C 9 E U T E w L n t V b n J l c 2 9 s d m V k I H Z h b G l k Y X R p b 2 4 g c X V l c m l l c y A o J S k s N X 0 m c X V v d D s s J n F 1 b 3 Q 7 T 2 R i Y y 5 E Y X R h U 2 9 1 c m N l X F w v M S 9 k c 2 4 9 U E l D Q U 5 l d C 9 Q S U N B T m V 0 L 0 F u b n V h b F J l c G 9 y d C 9 E U T E w L n t C b G F u a y B m a W V s Z C w 2 f S Z x d W 9 0 O y w m c X V v d D t P Z G J j L k R h d G F T b 3 V y Y 2 V c X C 8 x L 2 R z b j 1 Q S U N B T m V 0 L 1 B J Q 0 F O Z X Q v Q W 5 u d W F s U m V w b 3 J 0 L 0 R R M T A u e 0 J s Y W 5 r I G Z p Z W x k I C g l K S w 3 f S Z x d W 9 0 O y w m c X V v d D t P Z G J j L k R h d G F T b 3 V y Y 2 V c X C 8 x L 2 R z b j 1 Q S U N B T m V 0 L 1 B J Q 0 F O Z X Q v Q W 5 u d W F s U m V w b 3 J 0 L 0 R R M T A u e 0 1 p c 3 N p b m c g d m F s d W U g L S B F e H B s Y W l u Y X R p b 2 4 g Z 2 l 2 Z W 4 s O H 0 m c X V v d D s s J n F 1 b 3 Q 7 T 2 R i Y y 5 E Y X R h U 2 9 1 c m N l X F w v M S 9 k c 2 4 9 U E l D Q U 5 l d C 9 Q S U N B T m V 0 L 0 F u b n V h b F J l c G 9 y d C 9 E U T E w L n t N a X N z a W 5 n I H Z h b H V l I C 0 g R X h w b G F p b m F 0 a W 9 u I G d p d m V u I C g l K S w 5 f S Z x d W 9 0 O 1 0 s J n F 1 b 3 Q 7 Q 2 9 s d W 1 u Q 2 9 1 b n Q m c X V v d D s 6 M T A s J n F 1 b 3 Q 7 S 2 V 5 Q 2 9 s d W 1 u T m F t Z X M m c X V v d D s 6 W 1 0 s J n F 1 b 3 Q 7 Q 2 9 s d W 1 u S W R l b n R p d G l l c y Z x d W 9 0 O z p b J n F 1 b 3 Q 7 T 2 R i Y y 5 E Y X R h U 2 9 1 c m N l X F w v M S 9 k c 2 4 9 U E l D Q U 5 l d C 9 Q S U N B T m V 0 L 0 F u b n V h b F J l c G 9 y d C 9 E U T E w L n t P c m d h b m l z Y X R p b 2 4 s M H 0 m c X V v d D s s J n F 1 b 3 Q 7 T 2 R i Y y 5 E Y X R h U 2 9 1 c m N l X F w v M S 9 k c 2 4 9 U E l D Q U 5 l d C 9 Q S U N B T m V 0 L 0 F u b n V h b F J l c G 9 y d C 9 E U T E w L n t O d W 1 i Z X I g b 2 Y g Z X h w Z W N 0 Z W Q g Z G F 0 Y S B p d G V t c y w x f S Z x d W 9 0 O y w m c X V v d D t P Z G J j L k R h d G F T b 3 V y Y 2 V c X C 8 x L 2 R z b j 1 Q S U N B T m V 0 L 1 B J Q 0 F O Z X Q v Q W 5 u d W F s U m V w b 3 J 0 L 0 R R M T A u e 0 N v b X B s Z X R l I G F u Z C B 2 Y W x p Z C w y f S Z x d W 9 0 O y w m c X V v d D t P Z G J j L k R h d G F T b 3 V y Y 2 V c X C 8 x L 2 R z b j 1 Q S U N B T m V 0 L 1 B J Q 0 F O Z X Q v Q W 5 u d W F s U m V w b 3 J 0 L 0 R R M T A u e 0 N v b X B s Z X R l I G F u Z C B 2 Y W x p Z C A o J S k s M 3 0 m c X V v d D s s J n F 1 b 3 Q 7 T 2 R i Y y 5 E Y X R h U 2 9 1 c m N l X F w v M S 9 k c 2 4 9 U E l D Q U 5 l d C 9 Q S U N B T m V 0 L 0 F u b n V h b F J l c G 9 y d C 9 E U T E w L n t V b n J l c 2 9 s d m V k I H Z h b G l k Y X R p b 2 4 g c X V l c m l l c y w 0 f S Z x d W 9 0 O y w m c X V v d D t P Z G J j L k R h d G F T b 3 V y Y 2 V c X C 8 x L 2 R z b j 1 Q S U N B T m V 0 L 1 B J Q 0 F O Z X Q v Q W 5 u d W F s U m V w b 3 J 0 L 0 R R M T A u e 1 V u c m V z b 2 x 2 Z W Q g d m F s a W R h d G l v b i B x d W V y a W V z I C g l K S w 1 f S Z x d W 9 0 O y w m c X V v d D t P Z G J j L k R h d G F T b 3 V y Y 2 V c X C 8 x L 2 R z b j 1 Q S U N B T m V 0 L 1 B J Q 0 F O Z X Q v Q W 5 u d W F s U m V w b 3 J 0 L 0 R R M T A u e 0 J s Y W 5 r I G Z p Z W x k L D Z 9 J n F 1 b 3 Q 7 L C Z x d W 9 0 O 0 9 k Y m M u R G F 0 Y V N v d X J j Z V x c L z E v Z H N u P V B J Q 0 F O Z X Q v U E l D Q U 5 l d C 9 B b m 5 1 Y W x S Z X B v c n Q v R F E x M C 5 7 Q m x h b m s g Z m l l b G Q g K C U p L D d 9 J n F 1 b 3 Q 7 L C Z x d W 9 0 O 0 9 k Y m M u R G F 0 Y V N v d X J j Z V x c L z E v Z H N u P V B J Q 0 F O Z X Q v U E l D Q U 5 l d C 9 B b m 5 1 Y W x S Z X B v c n Q v R F E x M C 5 7 T W l z c 2 l u Z y B 2 Y W x 1 Z S A t I E V 4 c G x h a W 5 h d G l v b i B n a X Z l b i w 4 f S Z x d W 9 0 O y w m c X V v d D t P Z G J j L k R h d G F T b 3 V y Y 2 V c X C 8 x L 2 R z b j 1 Q S U N B T m V 0 L 1 B J Q 0 F O Z X Q v Q W 5 u d W F s U m V w b 3 J 0 L 0 R R M T A u e 0 1 p c 3 N p b m c g d m F s d W U g L S B F e H B s Y W l u Y X R p b 2 4 g Z 2 l 2 Z W 4 g K C U p L D l 9 J n F 1 b 3 Q 7 X S w m c X V v d D t S Z W x h d G l v b n N o a X B J b m Z v J n F 1 b 3 Q 7 O l t d f S I g L z 4 8 L 1 N 0 Y W J s Z U V u d H J p Z X M + P C 9 J d G V t P j x J d G V t P j x J d G V t T G 9 j Y X R p b 2 4 + P E l 0 Z W 1 U e X B l P k Z v c m 1 1 b G E 8 L 0 l 0 Z W 1 U e X B l P j x J d G V t U G F 0 a D 5 T Z W N 0 a W 9 u M S 9 E U T E w L 1 N v d X J j Z T w v S X R l b V B h d G g + P C 9 J d G V t T G 9 j Y X R p b 2 4 + P F N 0 Y W J s Z U V u d H J p Z X M g L z 4 8 L 0 l 0 Z W 0 + P E l 0 Z W 0 + P E l 0 Z W 1 M b 2 N h d G l v b j 4 8 S X R l b V R 5 c G U + R m 9 y b X V s Y T w v S X R l b V R 5 c G U + P E l 0 Z W 1 Q Y X R o P l N l Y 3 R p b 2 4 x L 0 R R M T A v U E l D Q U 5 l d F 9 E Y X R h Y m F z Z T w v S X R l b V B h d G g + P C 9 J d G V t T G 9 j Y X R p b 2 4 + P F N 0 Y W J s Z U V u d H J p Z X M g L z 4 8 L 0 l 0 Z W 0 + P E l 0 Z W 0 + P E l 0 Z W 1 M b 2 N h d G l v b j 4 8 S X R l b V R 5 c G U + R m 9 y b X V s Y T w v S X R l b V R 5 c G U + P E l 0 Z W 1 Q Y X R o P l N l Y 3 R p b 2 4 x L 0 R R M T A v Q W 5 u d W F s U m V w b 3 J 0 X 1 N j a G V t Y T w v S X R l b V B h d G g + P C 9 J d G V t T G 9 j Y X R p b 2 4 + P F N 0 Y W J s Z U V u d H J p Z X M g L z 4 8 L 0 l 0 Z W 0 + P E l 0 Z W 0 + P E l 0 Z W 1 M b 2 N h d G l v b j 4 8 S X R l b V R 5 c G U + R m 9 y b X V s Y T w v S X R l b V R 5 c G U + P E l 0 Z W 1 Q Y X R o P l N l Y 3 R p b 2 4 x L 0 R R M T A v R F E x M F 9 U Y W J s Z T w v S X R l b V B h d G g + P C 9 J d G V t T G 9 j Y X R p b 2 4 + P F N 0 Y W J s Z U V u d H J p Z X M g L z 4 8 L 0 l 0 Z W 0 + P E l 0 Z W 0 + P E l 0 Z W 1 M b 2 N h d G l v b j 4 8 S X R l b V R 5 c G U + R m 9 y b X V s Y T w v S X R l b V R 5 c G U + P E l 0 Z W 1 Q Y X R o P l N l Y 3 R p b 2 4 x L 0 R R M T 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0 R R M T E i I C 8 + P E V u d H J 5 I F R 5 c G U 9 I k Z p b G x l Z E N v b X B s Z X R l U m V z d W x 0 V G 9 X b 3 J r c 2 h l Z X Q i I F Z h b H V l P S J s M S I g L z 4 8 R W 5 0 c n k g V H l w Z T 0 i U m V j b 3 Z l c n l U Y X J n Z X R T a G V l d C I g V m F s d W U 9 I n N T a G V l d D E w I i A v P j x F b n R y e S B U e X B l P S J S Z W N v d m V y e V R h c m d l d E N v b H V t b i I g V m F s d W U 9 I m w x I i A v P j x F b n R y e S B U e X B l P S J S Z W N v d m V y e V R h c m d l d F J v d y I g V m F s d W U 9 I m w x I i A v P j x F b n R y e S B U e X B l P S J G a W x s Q 2 9 s d W 1 u V H l w Z X M i I F Z h b H V l P S J z Q W d Z Q 0 F n W U N C Z 0 l H I i A v P j x F b n R y e S B U e X B l P S J G a W x s T G F z d F V w Z G F 0 Z W Q i I F Z h b H V l P S J k M j A y M C 0 x M S 0 z M F Q y M z o x M D o z N C 4 x N D E 1 N T g w W i I g L z 4 8 R W 5 0 c n k g V H l w Z T 0 i R m l s b E V y c m 9 y Q 2 9 1 b n Q i I F Z h b H V l P S J s M C I g L z 4 8 R W 5 0 c n k g V H l w Z T 0 i R m l s b E V y c m 9 y Q 2 9 k Z S I g V m F s d W U 9 I n N V b m t u b 3 d u I i A v P j x F b n R y e S B U e X B l P S J R d W V y e U l E I i B W Y W x 1 Z T 0 i c z E 3 M z Q 1 Y j F k L W Q y N G U t N D l k M S 1 h Z G Q 1 L T J h Y T g w M G Y 3 N T B l M C I g L z 4 8 R W 5 0 c n k g V H l w Z T 0 i R m l s b E N v b H V t b k 5 h b W V z I i B W Y W x 1 Z T 0 i c 1 s m c X V v d D t Z c i Z x d W 9 0 O y w m c X V v d D t O S F M g d H J 1 c 3 Q m c X V v d D s s J n F 1 b 3 Q 7 R G l z Y 2 h h c m d l Z C Z x d W 9 0 O y w m c X V v d D t D b 2 1 w b G V 0 Z S Z x d W 9 0 O y w m c X V v d D t D b 2 1 w b G V 0 Z S A o J S k m c X V v d D s s J n F 1 b 3 Q 7 Q 2 9 t c G x l d G U g S W 4 g M y B t b 2 5 0 a H M m c X V v d D s s J n F 1 b 3 Q 7 Q 2 9 t c G x l d G U g S W 4 g M y B t b 2 5 0 a H M g K C U p J n F 1 b 3 Q 7 L C Z x d W 9 0 O 0 l u Y 2 9 t c G x l d G U m c X V v d D s s J n F 1 b 3 Q 7 S W 5 j b 2 1 w b G V 0 Z S A o J S k m c X V v d D t d I i A v P j x F b n R y e S B U e X B l P S J G a W x s Q 2 9 1 b n Q i I F Z h b H V l P S J s M T A w 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R F E x M S 5 7 W X I s M H 0 m c X V v d D s s J n F 1 b 3 Q 7 T 2 R i Y y 5 E Y X R h U 2 9 1 c m N l X F w v M S 9 k c 2 4 9 U E l D Q U 5 l d C 9 Q S U N B T m V 0 L 0 F u b n V h b F J l c G 9 y d C 9 E U T E x L n t O S F M g d H J 1 c 3 Q s M X 0 m c X V v d D s s J n F 1 b 3 Q 7 T 2 R i Y y 5 E Y X R h U 2 9 1 c m N l X F w v M S 9 k c 2 4 9 U E l D Q U 5 l d C 9 Q S U N B T m V 0 L 0 F u b n V h b F J l c G 9 y d C 9 E U T E x L n t E a X N j a G F y Z 2 V k L D J 9 J n F 1 b 3 Q 7 L C Z x d W 9 0 O 0 9 k Y m M u R G F 0 Y V N v d X J j Z V x c L z E v Z H N u P V B J Q 0 F O Z X Q v U E l D Q U 5 l d C 9 B b m 5 1 Y W x S Z X B v c n Q v R F E x M S 5 7 Q 2 9 t c G x l d G U s M 3 0 m c X V v d D s s J n F 1 b 3 Q 7 T 2 R i Y y 5 E Y X R h U 2 9 1 c m N l X F w v M S 9 k c 2 4 9 U E l D Q U 5 l d C 9 Q S U N B T m V 0 L 0 F u b n V h b F J l c G 9 y d C 9 E U T E x L n t D b 2 1 w b G V 0 Z S A o J S k s N H 0 m c X V v d D s s J n F 1 b 3 Q 7 T 2 R i Y y 5 E Y X R h U 2 9 1 c m N l X F w v M S 9 k c 2 4 9 U E l D Q U 5 l d C 9 Q S U N B T m V 0 L 0 F u b n V h b F J l c G 9 y d C 9 E U T E x L n t D b 2 1 w b G V 0 Z S B J b i A z I G 1 v b n R o c y w 1 f S Z x d W 9 0 O y w m c X V v d D t P Z G J j L k R h d G F T b 3 V y Y 2 V c X C 8 x L 2 R z b j 1 Q S U N B T m V 0 L 1 B J Q 0 F O Z X Q v Q W 5 u d W F s U m V w b 3 J 0 L 0 R R M T E u e 0 N v b X B s Z X R l I E l u I D M g b W 9 u d G h z I C g l K S w 2 f S Z x d W 9 0 O y w m c X V v d D t P Z G J j L k R h d G F T b 3 V y Y 2 V c X C 8 x L 2 R z b j 1 Q S U N B T m V 0 L 1 B J Q 0 F O Z X Q v Q W 5 u d W F s U m V w b 3 J 0 L 0 R R M T E u e 0 l u Y 2 9 t c G x l d G U s N 3 0 m c X V v d D s s J n F 1 b 3 Q 7 T 2 R i Y y 5 E Y X R h U 2 9 1 c m N l X F w v M S 9 k c 2 4 9 U E l D Q U 5 l d C 9 Q S U N B T m V 0 L 0 F u b n V h b F J l c G 9 y d C 9 E U T E x L n t J b m N v b X B s Z X R l I C g l K S w 4 f S Z x d W 9 0 O 1 0 s J n F 1 b 3 Q 7 Q 2 9 s d W 1 u Q 2 9 1 b n Q m c X V v d D s 6 O S w m c X V v d D t L Z X l D b 2 x 1 b W 5 O Y W 1 l c y Z x d W 9 0 O z p b X S w m c X V v d D t D b 2 x 1 b W 5 J Z G V u d G l 0 a W V z J n F 1 b 3 Q 7 O l s m c X V v d D t P Z G J j L k R h d G F T b 3 V y Y 2 V c X C 8 x L 2 R z b j 1 Q S U N B T m V 0 L 1 B J Q 0 F O Z X Q v Q W 5 u d W F s U m V w b 3 J 0 L 0 R R M T E u e 1 l y L D B 9 J n F 1 b 3 Q 7 L C Z x d W 9 0 O 0 9 k Y m M u R G F 0 Y V N v d X J j Z V x c L z E v Z H N u P V B J Q 0 F O Z X Q v U E l D Q U 5 l d C 9 B b m 5 1 Y W x S Z X B v c n Q v R F E x M S 5 7 T k h T I H R y d X N 0 L D F 9 J n F 1 b 3 Q 7 L C Z x d W 9 0 O 0 9 k Y m M u R G F 0 Y V N v d X J j Z V x c L z E v Z H N u P V B J Q 0 F O Z X Q v U E l D Q U 5 l d C 9 B b m 5 1 Y W x S Z X B v c n Q v R F E x M S 5 7 R G l z Y 2 h h c m d l Z C w y f S Z x d W 9 0 O y w m c X V v d D t P Z G J j L k R h d G F T b 3 V y Y 2 V c X C 8 x L 2 R z b j 1 Q S U N B T m V 0 L 1 B J Q 0 F O Z X Q v Q W 5 u d W F s U m V w b 3 J 0 L 0 R R M T E u e 0 N v b X B s Z X R l L D N 9 J n F 1 b 3 Q 7 L C Z x d W 9 0 O 0 9 k Y m M u R G F 0 Y V N v d X J j Z V x c L z E v Z H N u P V B J Q 0 F O Z X Q v U E l D Q U 5 l d C 9 B b m 5 1 Y W x S Z X B v c n Q v R F E x M S 5 7 Q 2 9 t c G x l d G U g K C U p L D R 9 J n F 1 b 3 Q 7 L C Z x d W 9 0 O 0 9 k Y m M u R G F 0 Y V N v d X J j Z V x c L z E v Z H N u P V B J Q 0 F O Z X Q v U E l D Q U 5 l d C 9 B b m 5 1 Y W x S Z X B v c n Q v R F E x M S 5 7 Q 2 9 t c G x l d G U g S W 4 g M y B t b 2 5 0 a H M s N X 0 m c X V v d D s s J n F 1 b 3 Q 7 T 2 R i Y y 5 E Y X R h U 2 9 1 c m N l X F w v M S 9 k c 2 4 9 U E l D Q U 5 l d C 9 Q S U N B T m V 0 L 0 F u b n V h b F J l c G 9 y d C 9 E U T E x L n t D b 2 1 w b G V 0 Z S B J b i A z I G 1 v b n R o c y A o J S k s N n 0 m c X V v d D s s J n F 1 b 3 Q 7 T 2 R i Y y 5 E Y X R h U 2 9 1 c m N l X F w v M S 9 k c 2 4 9 U E l D Q U 5 l d C 9 Q S U N B T m V 0 L 0 F u b n V h b F J l c G 9 y d C 9 E U T E x L n t J b m N v b X B s Z X R l L D d 9 J n F 1 b 3 Q 7 L C Z x d W 9 0 O 0 9 k Y m M u R G F 0 Y V N v d X J j Z V x c L z E v Z H N u P V B J Q 0 F O Z X Q v U E l D Q U 5 l d C 9 B b m 5 1 Y W x S Z X B v c n Q v R F E x M S 5 7 S W 5 j b 2 1 w b G V 0 Z S A o J S k s O H 0 m c X V v d D t d L C Z x d W 9 0 O 1 J l b G F 0 a W 9 u c 2 h p c E l u Z m 8 m c X V v d D s 6 W 1 1 9 I i A v P j w v U 3 R h Y m x l R W 5 0 c m l l c z 4 8 L 0 l 0 Z W 0 + P E l 0 Z W 0 + P E l 0 Z W 1 M b 2 N h d G l v b j 4 8 S X R l b V R 5 c G U + R m 9 y b X V s Y T w v S X R l b V R 5 c G U + P E l 0 Z W 1 Q Y X R o P l N l Y 3 R p b 2 4 x L 0 R R M T E v U 2 9 1 c m N l P C 9 J d G V t U G F 0 a D 4 8 L 0 l 0 Z W 1 M b 2 N h d G l v b j 4 8 U 3 R h Y m x l R W 5 0 c m l l c y A v P j w v S X R l b T 4 8 S X R l b T 4 8 S X R l b U x v Y 2 F 0 a W 9 u P j x J d G V t V H l w Z T 5 G b 3 J t d W x h P C 9 J d G V t V H l w Z T 4 8 S X R l b V B h d G g + U 2 V j d G l v b j E v R F E x M S 9 Q S U N B T m V 0 X 0 R h d G F i Y X N l P C 9 J d G V t U G F 0 a D 4 8 L 0 l 0 Z W 1 M b 2 N h d G l v b j 4 8 U 3 R h Y m x l R W 5 0 c m l l c y A v P j w v S X R l b T 4 8 S X R l b T 4 8 S X R l b U x v Y 2 F 0 a W 9 u P j x J d G V t V H l w Z T 5 G b 3 J t d W x h P C 9 J d G V t V H l w Z T 4 8 S X R l b V B h d G g + U 2 V j d G l v b j E v R F E x M S 9 B b m 5 1 Y W x S Z X B v c n R f U 2 N o Z W 1 h P C 9 J d G V t U G F 0 a D 4 8 L 0 l 0 Z W 1 M b 2 N h d G l v b j 4 8 U 3 R h Y m x l R W 5 0 c m l l c y A v P j w v S X R l b T 4 8 S X R l b T 4 8 S X R l b U x v Y 2 F 0 a W 9 u P j x J d G V t V H l w Z T 5 G b 3 J t d W x h P C 9 J d G V t V H l w Z T 4 8 S X R l b V B h d G g + U 2 V j d G l v b j E v R F E x M S 9 E U T E x X 1 R h Y m x l P C 9 J d G V t U G F 0 a D 4 8 L 0 l 0 Z W 1 M b 2 N h d G l v b j 4 8 U 3 R h Y m x l R W 5 0 c m l l c y A v P j w v S X R l b T 4 8 S X R l b T 4 8 S X R l b U x v Y 2 F 0 a W 9 u P j x J d G V t V H l w Z T 5 G b 3 J t d W x h P C 9 J d G V t V H l w Z T 4 8 S X R l b V B h d G g + U 2 V j d G l v b j E v R F E x M S 9 T b 3 J 0 Z W Q l M j B S b 3 d z P C 9 J d G V t U G F 0 a D 4 8 L 0 l 0 Z W 1 M b 2 N h d G l v b j 4 8 U 3 R h Y m x l R W 5 0 c m l l c y A v P j w v S X R l b T 4 8 S X R l b T 4 8 S X R l b U x v Y 2 F 0 a W 9 u P j x J d G V t V H l w Z T 5 G b 3 J t d W x h P C 9 J d G V t V H l w Z T 4 8 S X R l b V B h d G g + U 2 V j d G l v b j E v R F E x M S 9 S Z W 1 v d m V k J T I w Q 2 9 s d W 1 u c z w v S X R l b V B h d G g + P C 9 J d G V t T G 9 j Y X R p b 2 4 + P F N 0 Y W J s Z U V u d H J p Z X M g L z 4 8 L 0 l 0 Z W 0 + P E l 0 Z W 0 + P E l 0 Z W 1 M b 2 N h d G l v b j 4 8 S X R l b V R 5 c G U + R m 9 y b X V s Y T w v S X R l b V R 5 c G U + P E l 0 Z W 1 Q Y X R o P l N l Y 3 R p b 2 4 x L 0 R R M T I 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E i I C 8 + P E V u d H J 5 I F R 5 c G U 9 I k Z p b G x P Y m p l Y 3 R U e X B l I i B W Y W x 1 Z T 0 i c 1 R h Y m x l I i A v P j x F b n R y e S B U e X B l P S J G a W x s V G 9 E Y X R h T W 9 k Z W x F b m F i b G V k I i B W Y W x 1 Z T 0 i b D A i I C 8 + P E V u d H J 5 I F R 5 c G U 9 I k Z p b G x U Y X J n Z X Q i I F Z h b H V l P S J z X 0 R R M T I i I C 8 + P E V u d H J 5 I F R 5 c G U 9 I k Z p b G x l Z E N v b X B s Z X R l U m V z d W x 0 V G 9 X b 3 J r c 2 h l Z X Q i I F Z h b H V l P S J s M S I g L z 4 8 R W 5 0 c n k g V H l w Z T 0 i U m V j b 3 Z l c n l U Y X J n Z X R T a G V l d C I g V m F s d W U 9 I n N T a G V l d D E x 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x O j A x L j U 4 M z I 4 M j B a I i A v P j x F b n R y e S B U e X B l P S J G a W x s Q 2 9 s d W 1 u V H l w Z X M i I F Z h b H V l P S J z Q W d Z Q 0 F n W U N C Z 0 l H I i A v P j x F b n R y e S B U e X B l P S J R d W V y e U l E I i B W Y W x 1 Z T 0 i c z J m M G I 0 Z D B m L W Q 3 M T M t N D B h Z S 0 4 Y m Y y L T h k M T h m Z j Z m O D A 2 N S I g L z 4 8 R W 5 0 c n k g V H l w Z T 0 i R m l s b E N v d W 5 0 I i B W Y W x 1 Z T 0 i b D c 5 I i A v P j x F b n R y e S B U e X B l P S J G a W x s Q 2 9 s d W 1 u T m F t Z X M i I F Z h b H V l P S J z W y Z x d W 9 0 O 1 l y J n F 1 b 3 Q 7 L C Z x d W 9 0 O 0 9 y Z 2 F u a X N h d G l v b i Z x d W 9 0 O y w m c X V v d D t S Z W Z l c n J l Z C Z x d W 9 0 O y w m c X V v d D t D b 2 1 w b G V 0 Z S Z x d W 9 0 O y w m c X V v d D t D b 2 1 w b G V 0 Z S A o J S k m c X V v d D s s J n F 1 b 3 Q 7 Q 2 9 t c G x l d G U g S W 4 g M y B t b 2 5 0 a H M m c X V v d D s s J n F 1 b 3 Q 7 Q 2 9 t c G x l d G U g S W 4 g M y B t b 2 5 0 a H M g K C U p J n F 1 b 3 Q 7 L C Z x d W 9 0 O 0 l u Y 2 9 t c G x l d G U m c X V v d D s s J n F 1 b 3 Q 7 S W 5 j b 2 1 w b G V 0 Z S A o J S k m c X V v d D t d 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R F E x M i 5 7 W X I s M H 0 m c X V v d D s s J n F 1 b 3 Q 7 T 2 R i Y y 5 E Y X R h U 2 9 1 c m N l X F w v M S 9 k c 2 4 9 U E l D Q U 5 l d C 9 Q S U N B T m V 0 L 0 F u b n V h b F J l c G 9 y d C 9 E U T E y L n t P c m d h b m l z Y X R p b 2 4 s M X 0 m c X V v d D s s J n F 1 b 3 Q 7 T 2 R i Y y 5 E Y X R h U 2 9 1 c m N l X F w v M S 9 k c 2 4 9 U E l D Q U 5 l d C 9 Q S U N B T m V 0 L 0 F u b n V h b F J l c G 9 y d C 9 E U T E y L n t S Z W Z l c n J l Z C w y f S Z x d W 9 0 O y w m c X V v d D t P Z G J j L k R h d G F T b 3 V y Y 2 V c X C 8 x L 2 R z b j 1 Q S U N B T m V 0 L 1 B J Q 0 F O Z X Q v Q W 5 u d W F s U m V w b 3 J 0 L 0 R R M T I u e 0 N v b X B s Z X R l L D N 9 J n F 1 b 3 Q 7 L C Z x d W 9 0 O 0 9 k Y m M u R G F 0 Y V N v d X J j Z V x c L z E v Z H N u P V B J Q 0 F O Z X Q v U E l D Q U 5 l d C 9 B b m 5 1 Y W x S Z X B v c n Q v R F E x M i 5 7 Q 2 9 t c G x l d G U g K C U p L D R 9 J n F 1 b 3 Q 7 L C Z x d W 9 0 O 0 9 k Y m M u R G F 0 Y V N v d X J j Z V x c L z E v Z H N u P V B J Q 0 F O Z X Q v U E l D Q U 5 l d C 9 B b m 5 1 Y W x S Z X B v c n Q v R F E x M i 5 7 Q 2 9 t c G x l d G U g S W 4 g M y B t b 2 5 0 a H M s N X 0 m c X V v d D s s J n F 1 b 3 Q 7 T 2 R i Y y 5 E Y X R h U 2 9 1 c m N l X F w v M S 9 k c 2 4 9 U E l D Q U 5 l d C 9 Q S U N B T m V 0 L 0 F u b n V h b F J l c G 9 y d C 9 E U T E y L n t D b 2 1 w b G V 0 Z S B J b i A z I G 1 v b n R o c y A o J S k s N n 0 m c X V v d D s s J n F 1 b 3 Q 7 T 2 R i Y y 5 E Y X R h U 2 9 1 c m N l X F w v M S 9 k c 2 4 9 U E l D Q U 5 l d C 9 Q S U N B T m V 0 L 0 F u b n V h b F J l c G 9 y d C 9 E U T E y L n t J b m N v b X B s Z X R l L D d 9 J n F 1 b 3 Q 7 L C Z x d W 9 0 O 0 9 k Y m M u R G F 0 Y V N v d X J j Z V x c L z E v Z H N u P V B J Q 0 F O Z X Q v U E l D Q U 5 l d C 9 B b m 5 1 Y W x S Z X B v c n Q v R F E x M i 5 7 S W 5 j b 2 1 w b G V 0 Z S A o J S k s O H 0 m c X V v d D t d L C Z x d W 9 0 O 0 N v b H V t b k N v d W 5 0 J n F 1 b 3 Q 7 O j k s J n F 1 b 3 Q 7 S 2 V 5 Q 2 9 s d W 1 u T m F t Z X M m c X V v d D s 6 W 1 0 s J n F 1 b 3 Q 7 Q 2 9 s d W 1 u S W R l b n R p d G l l c y Z x d W 9 0 O z p b J n F 1 b 3 Q 7 T 2 R i Y y 5 E Y X R h U 2 9 1 c m N l X F w v M S 9 k c 2 4 9 U E l D Q U 5 l d C 9 Q S U N B T m V 0 L 0 F u b n V h b F J l c G 9 y d C 9 E U T E y L n t Z c i w w f S Z x d W 9 0 O y w m c X V v d D t P Z G J j L k R h d G F T b 3 V y Y 2 V c X C 8 x L 2 R z b j 1 Q S U N B T m V 0 L 1 B J Q 0 F O Z X Q v Q W 5 u d W F s U m V w b 3 J 0 L 0 R R M T I u e 0 9 y Z 2 F u a X N h d G l v b i w x f S Z x d W 9 0 O y w m c X V v d D t P Z G J j L k R h d G F T b 3 V y Y 2 V c X C 8 x L 2 R z b j 1 Q S U N B T m V 0 L 1 B J Q 0 F O Z X Q v Q W 5 u d W F s U m V w b 3 J 0 L 0 R R M T I u e 1 J l Z m V y c m V k L D J 9 J n F 1 b 3 Q 7 L C Z x d W 9 0 O 0 9 k Y m M u R G F 0 Y V N v d X J j Z V x c L z E v Z H N u P V B J Q 0 F O Z X Q v U E l D Q U 5 l d C 9 B b m 5 1 Y W x S Z X B v c n Q v R F E x M i 5 7 Q 2 9 t c G x l d G U s M 3 0 m c X V v d D s s J n F 1 b 3 Q 7 T 2 R i Y y 5 E Y X R h U 2 9 1 c m N l X F w v M S 9 k c 2 4 9 U E l D Q U 5 l d C 9 Q S U N B T m V 0 L 0 F u b n V h b F J l c G 9 y d C 9 E U T E y L n t D b 2 1 w b G V 0 Z S A o J S k s N H 0 m c X V v d D s s J n F 1 b 3 Q 7 T 2 R i Y y 5 E Y X R h U 2 9 1 c m N l X F w v M S 9 k c 2 4 9 U E l D Q U 5 l d C 9 Q S U N B T m V 0 L 0 F u b n V h b F J l c G 9 y d C 9 E U T E y L n t D b 2 1 w b G V 0 Z S B J b i A z I G 1 v b n R o c y w 1 f S Z x d W 9 0 O y w m c X V v d D t P Z G J j L k R h d G F T b 3 V y Y 2 V c X C 8 x L 2 R z b j 1 Q S U N B T m V 0 L 1 B J Q 0 F O Z X Q v Q W 5 u d W F s U m V w b 3 J 0 L 0 R R M T I u e 0 N v b X B s Z X R l I E l u I D M g b W 9 u d G h z I C g l K S w 2 f S Z x d W 9 0 O y w m c X V v d D t P Z G J j L k R h d G F T b 3 V y Y 2 V c X C 8 x L 2 R z b j 1 Q S U N B T m V 0 L 1 B J Q 0 F O Z X Q v Q W 5 u d W F s U m V w b 3 J 0 L 0 R R M T I u e 0 l u Y 2 9 t c G x l d G U s N 3 0 m c X V v d D s s J n F 1 b 3 Q 7 T 2 R i Y y 5 E Y X R h U 2 9 1 c m N l X F w v M S 9 k c 2 4 9 U E l D Q U 5 l d C 9 Q S U N B T m V 0 L 0 F u b n V h b F J l c G 9 y d C 9 E U T E y L n t J b m N v b X B s Z X R l I C g l K S w 4 f S Z x d W 9 0 O 1 0 s J n F 1 b 3 Q 7 U m V s Y X R p b 2 5 z a G l w S W 5 m b y Z x d W 9 0 O z p b X X 0 i I C 8 + P C 9 T d G F i b G V F b n R y a W V z P j w v S X R l b T 4 8 S X R l b T 4 8 S X R l b U x v Y 2 F 0 a W 9 u P j x J d G V t V H l w Z T 5 G b 3 J t d W x h P C 9 J d G V t V H l w Z T 4 8 S X R l b V B h d G g + U 2 V j d G l v b j E v R F E x M i 9 T b 3 V y Y 2 U 8 L 0 l 0 Z W 1 Q Y X R o P j w v S X R l b U x v Y 2 F 0 a W 9 u P j x T d G F i b G V F b n R y a W V z I C 8 + P C 9 J d G V t P j x J d G V t P j x J d G V t T G 9 j Y X R p b 2 4 + P E l 0 Z W 1 U e X B l P k Z v c m 1 1 b G E 8 L 0 l 0 Z W 1 U e X B l P j x J d G V t U G F 0 a D 5 T Z W N 0 a W 9 u M S 9 E U T E y L 1 B J Q 0 F O Z X R f R G F 0 Y W J h c 2 U 8 L 0 l 0 Z W 1 Q Y X R o P j w v S X R l b U x v Y 2 F 0 a W 9 u P j x T d G F i b G V F b n R y a W V z I C 8 + P C 9 J d G V t P j x J d G V t P j x J d G V t T G 9 j Y X R p b 2 4 + P E l 0 Z W 1 U e X B l P k Z v c m 1 1 b G E 8 L 0 l 0 Z W 1 U e X B l P j x J d G V t U G F 0 a D 5 T Z W N 0 a W 9 u M S 9 E U T E y L 0 F u b n V h b F J l c G 9 y d F 9 T Y 2 h l b W E 8 L 0 l 0 Z W 1 Q Y X R o P j w v S X R l b U x v Y 2 F 0 a W 9 u P j x T d G F i b G V F b n R y a W V z I C 8 + P C 9 J d G V t P j x J d G V t P j x J d G V t T G 9 j Y X R p b 2 4 + P E l 0 Z W 1 U e X B l P k Z v c m 1 1 b G E 8 L 0 l 0 Z W 1 U e X B l P j x J d G V t U G F 0 a D 5 T Z W N 0 a W 9 u M S 9 E U T E y L 0 R R M T J f V G F i b G U 8 L 0 l 0 Z W 1 Q Y X R o P j w v S X R l b U x v Y 2 F 0 a W 9 u P j x T d G F i b G V F b n R y a W V z I C 8 + P C 9 J d G V t P j x J d G V t P j x J d G V t T G 9 j Y X R p b 2 4 + P E l 0 Z W 1 U e X B l P k Z v c m 1 1 b G E 8 L 0 l 0 Z W 1 U e X B l P j x J d G V t U G F 0 a D 5 T Z W N 0 a W 9 u M S 9 E U T E 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E U T E z I i A v P j x F b n R y e S B U e X B l P S J G a W x s Z W R D b 2 1 w b G V 0 Z V J l c 3 V s d F R v V 2 9 y a 3 N o Z W V 0 I i B W Y W x 1 Z T 0 i b D E i I C 8 + P E V u d H J 5 I F R 5 c G U 9 I l J l Y 2 9 2 Z X J 5 V G F y Z 2 V 0 U 2 h l Z X Q i I F Z h b H V l P S J z U 2 h l Z X Q x M i 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T o w O C 4 3 M T g 4 M j Y 5 W i I g L z 4 8 R W 5 0 c n k g V H l w Z T 0 i R m l s b E N v b H V t b l R 5 c G V z I i B W Y W x 1 Z T 0 i c 0 F n W U N B Z 1 l D Q m d J R y I g L z 4 8 R W 5 0 c n k g V H l w Z T 0 i U X V l c n l J R C I g V m F s d W U 9 I n M 2 N z Z h Y z I 2 N C 0 1 N T l j L T R h Z W I t Y T B h M y 1 k Z m Z m Y W I x N T F i N D g i I C 8 + P E V u d H J 5 I F R 5 c G U 9 I k Z p b G x D b 3 V u d C I g V m F s d W U 9 I m w 1 O S I g L z 4 8 R W 5 0 c n k g V H l w Z T 0 i R m l s b E N v b H V t b k 5 h b W V z I i B W Y W x 1 Z T 0 i c 1 s m c X V v d D t Z c i Z x d W 9 0 O y w m c X V v d D t O S F M g d H J 1 c 3 Q m c X V v d D s s J n F 1 b 3 Q 7 V H J h b n N w b 3 J 0 Z W Q m c X V v d D s s J n F 1 b 3 Q 7 Q 2 9 t c G x l d G U m c X V v d D s s J n F 1 b 3 Q 7 Q 2 9 t c G x l d G U g K C U p J n F 1 b 3 Q 7 L C Z x d W 9 0 O 0 N v b X B s Z X R l I E l u I D M g b W 9 u d G h z J n F 1 b 3 Q 7 L C Z x d W 9 0 O 0 N v b X B s Z X R l I E l u I D M g b W 9 u d G h z I C g l K S Z x d W 9 0 O y w m c X V v d D t J b m N v b X B s Z X R l J n F 1 b 3 Q 7 L C Z x d W 9 0 O 0 l u Y 2 9 t c G x l d G U g K C U p J n F 1 b 3 Q 7 X S 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M u e 1 l y L D B 9 J n F 1 b 3 Q 7 L C Z x d W 9 0 O 0 9 k Y m M u R G F 0 Y V N v d X J j Z V x c L z E v Z H N u P V B J Q 0 F O Z X Q v U E l D Q U 5 l d C 9 B b m 5 1 Y W x S Z X B v c n Q v R F E x M y 5 7 T k h T I H R y d X N 0 L D F 9 J n F 1 b 3 Q 7 L C Z x d W 9 0 O 0 9 k Y m M u R G F 0 Y V N v d X J j Z V x c L z E v Z H N u P V B J Q 0 F O Z X Q v U E l D Q U 5 l d C 9 B b m 5 1 Y W x S Z X B v c n Q v R F E x M y 5 7 V H J h b n N w b 3 J 0 Z W Q s M n 0 m c X V v d D s s J n F 1 b 3 Q 7 T 2 R i Y y 5 E Y X R h U 2 9 1 c m N l X F w v M S 9 k c 2 4 9 U E l D Q U 5 l d C 9 Q S U N B T m V 0 L 0 F u b n V h b F J l c G 9 y d C 9 E U T E z L n t D b 2 1 w b G V 0 Z S w z f S Z x d W 9 0 O y w m c X V v d D t P Z G J j L k R h d G F T b 3 V y Y 2 V c X C 8 x L 2 R z b j 1 Q S U N B T m V 0 L 1 B J Q 0 F O Z X Q v Q W 5 u d W F s U m V w b 3 J 0 L 0 R R M T M u e 0 N v b X B s Z X R l I C g l K S w 0 f S Z x d W 9 0 O y w m c X V v d D t P Z G J j L k R h d G F T b 3 V y Y 2 V c X C 8 x L 2 R z b j 1 Q S U N B T m V 0 L 1 B J Q 0 F O Z X Q v Q W 5 u d W F s U m V w b 3 J 0 L 0 R R M T M u e 0 N v b X B s Z X R l I E l u I D M g b W 9 u d G h z L D V 9 J n F 1 b 3 Q 7 L C Z x d W 9 0 O 0 9 k Y m M u R G F 0 Y V N v d X J j Z V x c L z E v Z H N u P V B J Q 0 F O Z X Q v U E l D Q U 5 l d C 9 B b m 5 1 Y W x S Z X B v c n Q v R F E x M y 5 7 Q 2 9 t c G x l d G U g S W 4 g M y B t b 2 5 0 a H M g K C U p L D Z 9 J n F 1 b 3 Q 7 L C Z x d W 9 0 O 0 9 k Y m M u R G F 0 Y V N v d X J j Z V x c L z E v Z H N u P V B J Q 0 F O Z X Q v U E l D Q U 5 l d C 9 B b m 5 1 Y W x S Z X B v c n Q v R F E x M y 5 7 S W 5 j b 2 1 w b G V 0 Z S w 3 f S Z x d W 9 0 O y w m c X V v d D t P Z G J j L k R h d G F T b 3 V y Y 2 V c X C 8 x L 2 R z b j 1 Q S U N B T m V 0 L 1 B J Q 0 F O Z X Q v Q W 5 u d W F s U m V w b 3 J 0 L 0 R R M T M u e 0 l u Y 2 9 t c G x l d G U g K C U p L D h 9 J n F 1 b 3 Q 7 X S w m c X V v d D t D b 2 x 1 b W 5 D b 3 V u d C Z x d W 9 0 O z o 5 L C Z x d W 9 0 O 0 t l e U N v b H V t b k 5 h b W V z J n F 1 b 3 Q 7 O l t d L C Z x d W 9 0 O 0 N v b H V t b k l k Z W 5 0 a X R p Z X M m c X V v d D s 6 W y Z x d W 9 0 O 0 9 k Y m M u R G F 0 Y V N v d X J j Z V x c L z E v Z H N u P V B J Q 0 F O Z X Q v U E l D Q U 5 l d C 9 B b m 5 1 Y W x S Z X B v c n Q v R F E x M y 5 7 W X I s M H 0 m c X V v d D s s J n F 1 b 3 Q 7 T 2 R i Y y 5 E Y X R h U 2 9 1 c m N l X F w v M S 9 k c 2 4 9 U E l D Q U 5 l d C 9 Q S U N B T m V 0 L 0 F u b n V h b F J l c G 9 y d C 9 E U T E z L n t O S F M g d H J 1 c 3 Q s M X 0 m c X V v d D s s J n F 1 b 3 Q 7 T 2 R i Y y 5 E Y X R h U 2 9 1 c m N l X F w v M S 9 k c 2 4 9 U E l D Q U 5 l d C 9 Q S U N B T m V 0 L 0 F u b n V h b F J l c G 9 y d C 9 E U T E z L n t U c m F u c 3 B v c n R l Z C w y f S Z x d W 9 0 O y w m c X V v d D t P Z G J j L k R h d G F T b 3 V y Y 2 V c X C 8 x L 2 R z b j 1 Q S U N B T m V 0 L 1 B J Q 0 F O Z X Q v Q W 5 u d W F s U m V w b 3 J 0 L 0 R R M T M u e 0 N v b X B s Z X R l L D N 9 J n F 1 b 3 Q 7 L C Z x d W 9 0 O 0 9 k Y m M u R G F 0 Y V N v d X J j Z V x c L z E v Z H N u P V B J Q 0 F O Z X Q v U E l D Q U 5 l d C 9 B b m 5 1 Y W x S Z X B v c n Q v R F E x M y 5 7 Q 2 9 t c G x l d G U g K C U p L D R 9 J n F 1 b 3 Q 7 L C Z x d W 9 0 O 0 9 k Y m M u R G F 0 Y V N v d X J j Z V x c L z E v Z H N u P V B J Q 0 F O Z X Q v U E l D Q U 5 l d C 9 B b m 5 1 Y W x S Z X B v c n Q v R F E x M y 5 7 Q 2 9 t c G x l d G U g S W 4 g M y B t b 2 5 0 a H M s N X 0 m c X V v d D s s J n F 1 b 3 Q 7 T 2 R i Y y 5 E Y X R h U 2 9 1 c m N l X F w v M S 9 k c 2 4 9 U E l D Q U 5 l d C 9 Q S U N B T m V 0 L 0 F u b n V h b F J l c G 9 y d C 9 E U T E z L n t D b 2 1 w b G V 0 Z S B J b i A z I G 1 v b n R o c y A o J S k s N n 0 m c X V v d D s s J n F 1 b 3 Q 7 T 2 R i Y y 5 E Y X R h U 2 9 1 c m N l X F w v M S 9 k c 2 4 9 U E l D Q U 5 l d C 9 Q S U N B T m V 0 L 0 F u b n V h b F J l c G 9 y d C 9 E U T E z L n t J b m N v b X B s Z X R l L D d 9 J n F 1 b 3 Q 7 L C Z x d W 9 0 O 0 9 k Y m M u R G F 0 Y V N v d X J j Z V x c L z E v Z H N u P V B J Q 0 F O Z X Q v U E l D Q U 5 l d C 9 B b m 5 1 Y W x S Z X B v c n Q v R F E x M y 5 7 S W 5 j b 2 1 w b G V 0 Z S A o J S k s O H 0 m c X V v d D t d L C Z x d W 9 0 O 1 J l b G F 0 a W 9 u c 2 h p c E l u Z m 8 m c X V v d D s 6 W 1 1 9 I i A v P j w v U 3 R h Y m x l R W 5 0 c m l l c z 4 8 L 0 l 0 Z W 0 + P E l 0 Z W 0 + P E l 0 Z W 1 M b 2 N h d G l v b j 4 8 S X R l b V R 5 c G U + R m 9 y b X V s Y T w v S X R l b V R 5 c G U + P E l 0 Z W 1 Q Y X R o P l N l Y 3 R p b 2 4 x L 0 R R M T M v U 2 9 1 c m N l P C 9 J d G V t U G F 0 a D 4 8 L 0 l 0 Z W 1 M b 2 N h d G l v b j 4 8 U 3 R h Y m x l R W 5 0 c m l l c y A v P j w v S X R l b T 4 8 S X R l b T 4 8 S X R l b U x v Y 2 F 0 a W 9 u P j x J d G V t V H l w Z T 5 G b 3 J t d W x h P C 9 J d G V t V H l w Z T 4 8 S X R l b V B h d G g + U 2 V j d G l v b j E v R F E x M y 9 Q S U N B T m V 0 X 0 R h d G F i Y X N l P C 9 J d G V t U G F 0 a D 4 8 L 0 l 0 Z W 1 M b 2 N h d G l v b j 4 8 U 3 R h Y m x l R W 5 0 c m l l c y A v P j w v S X R l b T 4 8 S X R l b T 4 8 S X R l b U x v Y 2 F 0 a W 9 u P j x J d G V t V H l w Z T 5 G b 3 J t d W x h P C 9 J d G V t V H l w Z T 4 8 S X R l b V B h d G g + U 2 V j d G l v b j E v R F E x M y 9 B b m 5 1 Y W x S Z X B v c n R f U 2 N o Z W 1 h P C 9 J d G V t U G F 0 a D 4 8 L 0 l 0 Z W 1 M b 2 N h d G l v b j 4 8 U 3 R h Y m x l R W 5 0 c m l l c y A v P j w v S X R l b T 4 8 S X R l b T 4 8 S X R l b U x v Y 2 F 0 a W 9 u P j x J d G V t V H l w Z T 5 G b 3 J t d W x h P C 9 J d G V t V H l w Z T 4 8 S X R l b V B h d G g + U 2 V j d G l v b j E v R F E x M y 9 E U T E z X 1 R h Y m x l P C 9 J d G V t U G F 0 a D 4 8 L 0 l 0 Z W 1 M b 2 N h d G l v b j 4 8 U 3 R h Y m x l R W 5 0 c m l l c y A v P j w v S X R l b T 4 8 S X R l b T 4 8 S X R l b U x v Y 2 F 0 a W 9 u P j x J d G V t V H l w Z T 5 G b 3 J t d W x h P C 9 J d G V t V H l w Z T 4 8 S X R l b V B h d G g + U 2 V j d G l v b j E v R F E x M i 9 T b 3 J 0 Z W Q l M j B S b 3 d z P C 9 J d G V t U G F 0 a D 4 8 L 0 l 0 Z W 1 M b 2 N h d G l v b j 4 8 U 3 R h Y m x l R W 5 0 c m l l c y A v P j w v S X R l b T 4 8 S X R l b T 4 8 S X R l b U x v Y 2 F 0 a W 9 u P j x J d G V t V H l w Z T 5 G b 3 J t d W x h P C 9 J d G V t V H l w Z T 4 8 S X R l b V B h d G g + U 2 V j d G l v b j E v R F E x M i 9 S Z W 1 v d m V k J T I w Q 2 9 s d W 1 u c z w v S X R l b V B h d G g + P C 9 J d G V t T G 9 j Y X R p b 2 4 + P F N 0 Y W J s Z U V u d H J p Z X M g L z 4 8 L 0 l 0 Z W 0 + P E l 0 Z W 0 + P E l 0 Z W 1 M b 2 N h d G l v b j 4 8 S X R l b V R 5 c G U + R m 9 y b X V s Y T w v S X R l b V R 5 c G U + P E l 0 Z W 1 Q Y X R o P l N l Y 3 R p b 2 4 x L 0 R R M T M v U 2 9 y d G V k J T I w U m 9 3 c z w v S X R l b V B h d G g + P C 9 J d G V t T G 9 j Y X R p b 2 4 + P F N 0 Y W J s Z U V u d H J p Z X M g L z 4 8 L 0 l 0 Z W 0 + P E l 0 Z W 0 + P E l 0 Z W 1 M b 2 N h d G l v b j 4 8 S X R l b V R 5 c G U + R m 9 y b X V s Y T w v S X R l b V R 5 c G U + P E l 0 Z W 1 Q Y X R o P l N l Y 3 R p b 2 4 x L 0 R R M T M v U m V t b 3 Z l Z C U y M E N v b H V t b n M 8 L 0 l 0 Z W 1 Q Y X R o P j w v S X R l b U x v Y 2 F 0 a W 9 u P j x T d G F i b G V F b n R y a W V z I C 8 + P C 9 J d G V t P j x J d G V t P j x J d G V t T G 9 j Y X R p b 2 4 + P E l 0 Z W 1 U e X B l P k Z v c m 1 1 b G E 8 L 0 l 0 Z W 1 U e X B l P j x J d G V t U G F 0 a D 5 T Z W N 0 a W 9 u M S 9 0 Y m w z M 2 E l M j A o M i k 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D b 2 x 1 b W 5 O Y W 1 l c y I g V m F s d W U 9 I n N b J n F 1 b 3 Q 7 Q 2 9 1 b n R y e S Z x d W 9 0 O y w m c X V v d D t Z Z W F y I D E m c X V v d D s s J n F 1 b 3 Q 7 W W V h c i A x I C g l K S Z x d W 9 0 O y w m c X V v d D t Z Z W F y I D I m c X V v d D s s J n F 1 b 3 Q 7 W W V h c i A y I C g l K S Z x d W 9 0 O y w m c X V v d D t Z Z W F y I D M m c X V v d D s s J n F 1 b 3 Q 7 W W V h c i A z I C g l K S Z x d W 9 0 O y w m c X V v d D t U b 3 R h b C Z x d W 9 0 O y w m c X V v d D t U b 3 R h b C A o J S k m c X V v d D t d I i A v P j x F b n R y e S B U e X B l P S J G a W x s Q 2 9 s d W 1 u V H l w Z X M i I F Z h b H V l P S J z Q m d J R 0 F n W U N C Z 0 l H I i A v P j x F b n R y e S B U e X B l P S J G a W x s T G F z d F V w Z G F 0 Z W Q i I F Z h b H V l P S J k M j A y M C 0 x M C 0 y M V Q x M D o x O D o w O C 4 w O T c 3 O D M y W i I g L z 4 8 R W 5 0 c n k g V H l w Z T 0 i R m l s b E V y c m 9 y Q 2 9 1 b n Q i I F Z h b H V l P S J s M C I g L z 4 8 R W 5 0 c n k g V H l w Z T 0 i R m l s b E V y c m 9 y Q 2 9 k Z S I g V m F s d W U 9 I n N V b m t u b 3 d u I i A v P j x F b n R y e S B U e X B l P S J G a W x s U 3 R h d H V z I i B W Y W x 1 Z T 0 i c 0 N v b X B s Z X R l I i A v P j x F b n R y e S B U e X B l P S J B Z G R l Z F R v R G F 0 Y U 1 v Z G V s I i B W Y W x 1 Z T 0 i b D A i I C 8 + P E V u d H J 5 I F R 5 c G U 9 I k Z p b G x D b 3 V u d C I g V m F s d W U 9 I m w 2 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3 R i b D M z Y S 5 7 Q 2 9 1 b n R y e S w w f S Z x d W 9 0 O y w m c X V v d D t P Z G J j L k R h d G F T b 3 V y Y 2 V c X C 8 x L 2 R z b j 1 Q S U N B T m V 0 L 1 B J Q 0 F O Z X Q v Q W 5 u d W F s U m V w b 3 J 0 L 3 R i b D M z Y S 5 7 W W V h c i A x L D F 9 J n F 1 b 3 Q 7 L C Z x d W 9 0 O 0 9 k Y m M u R G F 0 Y V N v d X J j Z V x c L z E v Z H N u P V B J Q 0 F O Z X Q v U E l D Q U 5 l d C 9 B b m 5 1 Y W x S Z X B v c n Q v d G J s M z N h L n t Z Z W F y I D E g K C U p L D J 9 J n F 1 b 3 Q 7 L C Z x d W 9 0 O 0 9 k Y m M u R G F 0 Y V N v d X J j Z V x c L z E v Z H N u P V B J Q 0 F O Z X Q v U E l D Q U 5 l d C 9 B b m 5 1 Y W x S Z X B v c n Q v d G J s M z N h L n t Z Z W F y I D I s M 3 0 m c X V v d D s s J n F 1 b 3 Q 7 T 2 R i Y y 5 E Y X R h U 2 9 1 c m N l X F w v M S 9 k c 2 4 9 U E l D Q U 5 l d C 9 Q S U N B T m V 0 L 0 F u b n V h b F J l c G 9 y d C 9 0 Y m w z M 2 E u e 1 l l Y X I g M i A o J S k s N H 0 m c X V v d D s s J n F 1 b 3 Q 7 T 2 R i Y y 5 E Y X R h U 2 9 1 c m N l X F w v M S 9 k c 2 4 9 U E l D Q U 5 l d C 9 Q S U N B T m V 0 L 0 F u b n V h b F J l c G 9 y d C 9 0 Y m w z M 2 E u e 1 l l Y X I g M y w 1 f S Z x d W 9 0 O y w m c X V v d D t P Z G J j L k R h d G F T b 3 V y Y 2 V c X C 8 x L 2 R z b j 1 Q S U N B T m V 0 L 1 B J Q 0 F O Z X Q v Q W 5 u d W F s U m V w b 3 J 0 L 3 R i b D M z Y S 5 7 W W V h c i A z I C g l K S w 2 f S Z x d W 9 0 O y w m c X V v d D t P Z G J j L k R h d G F T b 3 V y Y 2 V c X C 8 x L 2 R z b j 1 Q S U N B T m V 0 L 1 B J Q 0 F O Z X Q v Q W 5 u d W F s U m V w b 3 J 0 L 3 R i b D M z Y S 5 7 V G 9 0 Y W w s N 3 0 m c X V v d D s s J n F 1 b 3 Q 7 T 2 R i Y y 5 E Y X R h U 2 9 1 c m N l X F w v M S 9 k c 2 4 9 U E l D Q U 5 l d C 9 Q S U N B T m V 0 L 0 F u b n V h b F J l c G 9 y d C 9 0 Y m w z M 2 E u e 1 R v d G F s I C g l K S w 4 f S Z x d W 9 0 O 1 0 s J n F 1 b 3 Q 7 Q 2 9 s d W 1 u Q 2 9 1 b n Q m c X V v d D s 6 O S w m c X V v d D t L Z X l D b 2 x 1 b W 5 O Y W 1 l c y Z x d W 9 0 O z p b X S w m c X V v d D t D b 2 x 1 b W 5 J Z G V u d G l 0 a W V z J n F 1 b 3 Q 7 O l s m c X V v d D t P Z G J j L k R h d G F T b 3 V y Y 2 V c X C 8 x L 2 R z b j 1 Q S U N B T m V 0 L 1 B J Q 0 F O Z X Q v Q W 5 u d W F s U m V w b 3 J 0 L 3 R i b D M z Y S 5 7 Q 2 9 1 b n R y e S w w f S Z x d W 9 0 O y w m c X V v d D t P Z G J j L k R h d G F T b 3 V y Y 2 V c X C 8 x L 2 R z b j 1 Q S U N B T m V 0 L 1 B J Q 0 F O Z X Q v Q W 5 u d W F s U m V w b 3 J 0 L 3 R i b D M z Y S 5 7 W W V h c i A x L D F 9 J n F 1 b 3 Q 7 L C Z x d W 9 0 O 0 9 k Y m M u R G F 0 Y V N v d X J j Z V x c L z E v Z H N u P V B J Q 0 F O Z X Q v U E l D Q U 5 l d C 9 B b m 5 1 Y W x S Z X B v c n Q v d G J s M z N h L n t Z Z W F y I D E g K C U p L D J 9 J n F 1 b 3 Q 7 L C Z x d W 9 0 O 0 9 k Y m M u R G F 0 Y V N v d X J j Z V x c L z E v Z H N u P V B J Q 0 F O Z X Q v U E l D Q U 5 l d C 9 B b m 5 1 Y W x S Z X B v c n Q v d G J s M z N h L n t Z Z W F y I D I s M 3 0 m c X V v d D s s J n F 1 b 3 Q 7 T 2 R i Y y 5 E Y X R h U 2 9 1 c m N l X F w v M S 9 k c 2 4 9 U E l D Q U 5 l d C 9 Q S U N B T m V 0 L 0 F u b n V h b F J l c G 9 y d C 9 0 Y m w z M 2 E u e 1 l l Y X I g M i A o J S k s N H 0 m c X V v d D s s J n F 1 b 3 Q 7 T 2 R i Y y 5 E Y X R h U 2 9 1 c m N l X F w v M S 9 k c 2 4 9 U E l D Q U 5 l d C 9 Q S U N B T m V 0 L 0 F u b n V h b F J l c G 9 y d C 9 0 Y m w z M 2 E u e 1 l l Y X I g M y w 1 f S Z x d W 9 0 O y w m c X V v d D t P Z G J j L k R h d G F T b 3 V y Y 2 V c X C 8 x L 2 R z b j 1 Q S U N B T m V 0 L 1 B J Q 0 F O Z X Q v Q W 5 u d W F s U m V w b 3 J 0 L 3 R i b D M z Y S 5 7 W W V h c i A z I C g l K S w 2 f S Z x d W 9 0 O y w m c X V v d D t P Z G J j L k R h d G F T b 3 V y Y 2 V c X C 8 x L 2 R z b j 1 Q S U N B T m V 0 L 1 B J Q 0 F O Z X Q v Q W 5 u d W F s U m V w b 3 J 0 L 3 R i b D M z Y S 5 7 V G 9 0 Y W w s N 3 0 m c X V v d D s s J n F 1 b 3 Q 7 T 2 R i Y y 5 E Y X R h U 2 9 1 c m N l X F w v M S 9 k c 2 4 9 U E l D Q U 5 l d C 9 Q S U N B T m V 0 L 0 F u b n V h b F J l c G 9 y d C 9 0 Y m w z M 2 E u e 1 R v d G F s I C g l K S w 4 f S Z x d W 9 0 O 1 0 s J n F 1 b 3 Q 7 U m V s Y X R p b 2 5 z a G l w S W 5 m b y Z x d W 9 0 O z p b X X 0 i I C 8 + P E V u d H J 5 I F R 5 c G U 9 I k x v Y W R l Z F R v Q W 5 h b H l z a X N T Z X J 2 a W N l c y I g V m F s d W U 9 I m w w I i A v P j w v U 3 R h Y m x l R W 5 0 c m l l c z 4 8 L 0 l 0 Z W 0 + P E l 0 Z W 0 + P E l 0 Z W 1 M b 2 N h d G l v b j 4 8 S X R l b V R 5 c G U + R m 9 y b X V s Y T w v S X R l b V R 5 c G U + P E l 0 Z W 1 Q Y X R o P l N l Y 3 R p b 2 4 x L 3 R i b D M z Y S U y M C g y K S 9 T b 3 V y Y 2 U 8 L 0 l 0 Z W 1 Q Y X R o P j w v S X R l b U x v Y 2 F 0 a W 9 u P j x T d G F i b G V F b n R y a W V z I C 8 + P C 9 J d G V t P j x J d G V t P j x J d G V t T G 9 j Y X R p b 2 4 + P E l 0 Z W 1 U e X B l P k Z v c m 1 1 b G E 8 L 0 l 0 Z W 1 U e X B l P j x J d G V t U G F 0 a D 5 T Z W N 0 a W 9 u M S 9 0 Y m w z M 2 E l M j A o M i k v U E l D Q U 5 l d E F u b 2 5 f R G F 0 Y W J h c 2 U 8 L 0 l 0 Z W 1 Q Y X R o P j w v S X R l b U x v Y 2 F 0 a W 9 u P j x T d G F i b G V F b n R y a W V z I C 8 + P C 9 J d G V t P j x J d G V t P j x J d G V t T G 9 j Y X R p b 2 4 + P E l 0 Z W 1 U e X B l P k Z v c m 1 1 b G E 8 L 0 l 0 Z W 1 U e X B l P j x J d G V t U G F 0 a D 5 T Z W N 0 a W 9 u M S 9 0 Y m w z M 2 E l M j A o M i k v Z G J v X 1 N j a G V t Y T w v S X R l b V B h d G g + P C 9 J d G V t T G 9 j Y X R p b 2 4 + P F N 0 Y W J s Z U V u d H J p Z X M g L z 4 8 L 0 l 0 Z W 0 + P E l 0 Z W 0 + P E l 0 Z W 1 M b 2 N h d G l v b j 4 8 S X R l b V R 5 c G U + R m 9 y b X V s Y T w v S X R l b V R 5 c G U + P E l 0 Z W 1 Q Y X R o P l N l Y 3 R p b 2 4 x L 3 R i b D M z Y S U y M C g y K S 9 0 Y m w z M 2 F f V G F i b G U 8 L 0 l 0 Z W 1 Q Y X R o P j w v S X R l b U x v Y 2 F 0 a W 9 u P j x T d G F i b G V F b n R y a W V z I C 8 + P C 9 J d G V t P j x J d G V t P j x J d G V t T G 9 j Y X R p b 2 4 + P E l 0 Z W 1 U e X B l P k Z v c m 1 1 b G E 8 L 0 l 0 Z W 1 U e X B l P j x J d G V t U G F 0 a D 5 T Z W N 0 a W 9 u M S 9 0 Y m w z M 2 E l M j A o M i k v U 2 9 y d G V k J T I w U m 9 3 c z w v S X R l b V B h d G g + P C 9 J d G V t T G 9 j Y X R p b 2 4 + P F N 0 Y W J s Z U V u d H J p Z X M g L z 4 8 L 0 l 0 Z W 0 + P E l 0 Z W 0 + P E l 0 Z W 1 M b 2 N h d G l v b j 4 8 S X R l b V R 5 c G U + R m 9 y b X V s Y T w v S X R l b V R 5 c G U + P E l 0 Z W 1 Q Y X R o P l N l Y 3 R p b 2 4 x L 3 R i b D M z Y S U y M C g y K S 9 S Z W 1 v d m V k J T I w Q 2 9 s d W 1 u c z w v S X R l b V B h d G g + P C 9 J d G V t T G 9 j Y X R p b 2 4 + P F N 0 Y W J s Z U V u d H J p Z X M g L z 4 8 L 0 l 0 Z W 0 + P E l 0 Z W 0 + P E l 0 Z W 1 M b 2 N h d G l v b j 4 8 S X R l b V R 5 c G U + R m 9 y b X V s Y T w v S X R l b V R 5 c G U + P E l 0 Z W 1 Q Y X R o P l N l Y 3 R p b 2 4 x L 1 N 1 b W 1 h c n k 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k y 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U 3 R h d H V z I i B W Y W x 1 Z T 0 i c 0 N v b X B s Z X R l 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R m l s b E N v b H V t b l R 5 c G V z I i B W Y W x 1 Z T 0 i c 0 J n S U d B Z 1 l D Q m d J R y I g L z 4 8 R W 5 0 c n k g V H l w Z T 0 i R m l s b E x h c 3 R V c G R h d G V k I i B W Y W x 1 Z T 0 i Z D I w M j A t M T A t M j l U M T Y 6 M T E 6 N D U u O D g w M D g 3 O V o i I C 8 + P E V u d H J 5 I F R 5 c G U 9 I k Z p b G x F c n J v c k N v d W 5 0 I i B W Y W x 1 Z T 0 i b D A i I C 8 + P E V u d H J 5 I F R 5 c G U 9 I k Z p b G x F c n J v c k N v Z G U i I F Z h b H V l P S J z V W 5 r b m 9 3 b i I g L z 4 8 R W 5 0 c n k g V H l w Z T 0 i R m l s b E N v d W 5 0 I i B W Y W x 1 Z T 0 i b D c i I C 8 + P E V u d H J 5 I F R 5 c G U 9 I k F k Z G V k V G 9 E Y X R h T W 9 k Z W w i I F Z h b H V l P S J s M C I g L z 4 8 R W 5 0 c n k g V H l w Z T 0 i U X V l c n l J R C I g V m F s d W U 9 I n M x O T Z j Z D N l O S 0 4 N T M 4 L T Q 1 N m M t O T M w Y y 0 3 Z j E x N z c 2 O T d k M W E 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U 3 V t b W F y e T I u e 0 N v d W 5 0 c n k s M H 0 m c X V v d D s s J n F 1 b 3 Q 7 T 2 R i Y y 5 E Y X R h U 2 9 1 c m N l X F w v M S 9 k c 2 4 9 U E l D Q U 5 l d C 9 Q S U N B T m V 0 L 0 F u b n V h b F J l c G 9 y d C 9 T d W 1 t Y X J 5 M i 5 7 W W V h c i A x L D F 9 J n F 1 b 3 Q 7 L C Z x d W 9 0 O 0 9 k Y m M u R G F 0 Y V N v d X J j Z V x c L z E v Z H N u P V B J Q 0 F O Z X Q v U E l D Q U 5 l d C 9 B b m 5 1 Y W x S Z X B v c n Q v U 3 V t b W F y e T I u e 1 l l Y X I g M S A o J S k s M n 0 m c X V v d D s s J n F 1 b 3 Q 7 T 2 R i Y y 5 E Y X R h U 2 9 1 c m N l X F w v M S 9 k c 2 4 9 U E l D Q U 5 l d C 9 Q S U N B T m V 0 L 0 F u b n V h b F J l c G 9 y d C 9 T d W 1 t Y X J 5 M i 5 7 W W V h c i A y L D N 9 J n F 1 b 3 Q 7 L C Z x d W 9 0 O 0 9 k Y m M u R G F 0 Y V N v d X J j Z V x c L z E v Z H N u P V B J Q 0 F O Z X Q v U E l D Q U 5 l d C 9 B b m 5 1 Y W x S Z X B v c n Q v U 3 V t b W F y e T I u e 1 l l Y X I g M i A o J S k s N H 0 m c X V v d D s s J n F 1 b 3 Q 7 T 2 R i Y y 5 E Y X R h U 2 9 1 c m N l X F w v M S 9 k c 2 4 9 U E l D Q U 5 l d C 9 Q S U N B T m V 0 L 0 F u b n V h b F J l c G 9 y d C 9 T d W 1 t Y X J 5 M i 5 7 W W V h c i A z L D V 9 J n F 1 b 3 Q 7 L C Z x d W 9 0 O 0 9 k Y m M u R G F 0 Y V N v d X J j Z V x c L z E v Z H N u P V B J Q 0 F O Z X Q v U E l D Q U 5 l d C 9 B b m 5 1 Y W x S Z X B v c n Q v U 3 V t b W F y e T I u e 1 l l Y X I g M y A o J S k s N n 0 m c X V v d D s s J n F 1 b 3 Q 7 T 2 R i Y y 5 E Y X R h U 2 9 1 c m N l X F w v M S 9 k c 2 4 9 U E l D Q U 5 l d C 9 Q S U N B T m V 0 L 0 F u b n V h b F J l c G 9 y d C 9 T d W 1 t Y X J 5 M i 5 7 V G 9 0 Y W w s N 3 0 m c X V v d D s s J n F 1 b 3 Q 7 T 2 R i Y y 5 E Y X R h U 2 9 1 c m N l X F w v M S 9 k c 2 4 9 U E l D Q U 5 l d C 9 Q S U N B T m V 0 L 0 F u b n V h b F J l c G 9 y d C 9 T d W 1 t Y X J 5 M i 5 7 V G 9 0 Y W w g K C U p L D h 9 J n F 1 b 3 Q 7 X S w m c X V v d D t D b 2 x 1 b W 5 D b 3 V u d C Z x d W 9 0 O z o 5 L C Z x d W 9 0 O 0 t l e U N v b H V t b k 5 h b W V z J n F 1 b 3 Q 7 O l t d L C Z x d W 9 0 O 0 N v b H V t b k l k Z W 5 0 a X R p Z X M m c X V v d D s 6 W y Z x d W 9 0 O 0 9 k Y m M u R G F 0 Y V N v d X J j Z V x c L z E v Z H N u P V B J Q 0 F O Z X Q v U E l D Q U 5 l d C 9 B b m 5 1 Y W x S Z X B v c n Q v U 3 V t b W F y e T I u e 0 N v d W 5 0 c n k s M H 0 m c X V v d D s s J n F 1 b 3 Q 7 T 2 R i Y y 5 E Y X R h U 2 9 1 c m N l X F w v M S 9 k c 2 4 9 U E l D Q U 5 l d C 9 Q S U N B T m V 0 L 0 F u b n V h b F J l c G 9 y d C 9 T d W 1 t Y X J 5 M i 5 7 W W V h c i A x L D F 9 J n F 1 b 3 Q 7 L C Z x d W 9 0 O 0 9 k Y m M u R G F 0 Y V N v d X J j Z V x c L z E v Z H N u P V B J Q 0 F O Z X Q v U E l D Q U 5 l d C 9 B b m 5 1 Y W x S Z X B v c n Q v U 3 V t b W F y e T I u e 1 l l Y X I g M S A o J S k s M n 0 m c X V v d D s s J n F 1 b 3 Q 7 T 2 R i Y y 5 E Y X R h U 2 9 1 c m N l X F w v M S 9 k c 2 4 9 U E l D Q U 5 l d C 9 Q S U N B T m V 0 L 0 F u b n V h b F J l c G 9 y d C 9 T d W 1 t Y X J 5 M i 5 7 W W V h c i A y L D N 9 J n F 1 b 3 Q 7 L C Z x d W 9 0 O 0 9 k Y m M u R G F 0 Y V N v d X J j Z V x c L z E v Z H N u P V B J Q 0 F O Z X Q v U E l D Q U 5 l d C 9 B b m 5 1 Y W x S Z X B v c n Q v U 3 V t b W F y e T I u e 1 l l Y X I g M i A o J S k s N H 0 m c X V v d D s s J n F 1 b 3 Q 7 T 2 R i Y y 5 E Y X R h U 2 9 1 c m N l X F w v M S 9 k c 2 4 9 U E l D Q U 5 l d C 9 Q S U N B T m V 0 L 0 F u b n V h b F J l c G 9 y d C 9 T d W 1 t Y X J 5 M i 5 7 W W V h c i A z L D V 9 J n F 1 b 3 Q 7 L C Z x d W 9 0 O 0 9 k Y m M u R G F 0 Y V N v d X J j Z V x c L z E v Z H N u P V B J Q 0 F O Z X Q v U E l D Q U 5 l d C 9 B b m 5 1 Y W x S Z X B v c n Q v U 3 V t b W F y e T I u e 1 l l Y X I g M y A o J S k s N n 0 m c X V v d D s s J n F 1 b 3 Q 7 T 2 R i Y y 5 E Y X R h U 2 9 1 c m N l X F w v M S 9 k c 2 4 9 U E l D Q U 5 l d C 9 Q S U N B T m V 0 L 0 F u b n V h b F J l c G 9 y d C 9 T d W 1 t Y X J 5 M i 5 7 V G 9 0 Y W w s N 3 0 m c X V v d D s s J n F 1 b 3 Q 7 T 2 R i Y y 5 E Y X R h U 2 9 1 c m N l X F w v M S 9 k c 2 4 9 U E l D Q U 5 l d C 9 Q S U N B T m V 0 L 0 F u b n V h b F J l c G 9 y d C 9 T d W 1 t Y X J 5 M i 5 7 V G 9 0 Y W w g K C U p L D h 9 J n F 1 b 3 Q 7 X S w m c X V v d D t S Z W x h d G l v b n N o a X B J b m Z v J n F 1 b 3 Q 7 O l t d f S I g L z 4 8 L 1 N 0 Y W J s Z U V u d H J p Z X M + P C 9 J d G V t P j x J d G V t P j x J d G V t T G 9 j Y X R p b 2 4 + P E l 0 Z W 1 U e X B l P k Z v c m 1 1 b G E 8 L 0 l 0 Z W 1 U e X B l P j x J d G V t U G F 0 a D 5 T Z W N 0 a W 9 u M S 9 T d W 1 t Y X J 5 M i 9 T b 3 V y Y 2 U 8 L 0 l 0 Z W 1 Q Y X R o P j w v S X R l b U x v Y 2 F 0 a W 9 u P j x T d G F i b G V F b n R y a W V z I C 8 + P C 9 J d G V t P j x J d G V t P j x J d G V t T G 9 j Y X R p b 2 4 + P E l 0 Z W 1 U e X B l P k Z v c m 1 1 b G E 8 L 0 l 0 Z W 1 U e X B l P j x J d G V t U G F 0 a D 5 T Z W N 0 a W 9 u M S 9 T d W 1 t Y X J 5 M i 9 Q S U N B T m V 0 X 0 R h d G F i Y X N l P C 9 J d G V t U G F 0 a D 4 8 L 0 l 0 Z W 1 M b 2 N h d G l v b j 4 8 U 3 R h Y m x l R W 5 0 c m l l c y A v P j w v S X R l b T 4 8 S X R l b T 4 8 S X R l b U x v Y 2 F 0 a W 9 u P j x J d G V t V H l w Z T 5 G b 3 J t d W x h P C 9 J d G V t V H l w Z T 4 8 S X R l b V B h d G g + U 2 V j d G l v b j E v U 3 V t b W F y e T I v Q W 5 u d W F s U m V w b 3 J 0 X 1 N j a G V t Y T w v S X R l b V B h d G g + P C 9 J d G V t T G 9 j Y X R p b 2 4 + P F N 0 Y W J s Z U V u d H J p Z X M g L z 4 8 L 0 l 0 Z W 0 + P E l 0 Z W 0 + P E l 0 Z W 1 M b 2 N h d G l v b j 4 8 S X R l b V R 5 c G U + R m 9 y b X V s Y T w v S X R l b V R 5 c G U + P E l 0 Z W 1 Q Y X R o P l N l Y 3 R p b 2 4 x L 1 N 1 b W 1 h c n k y L 1 N 1 b W 1 h c n k y X 1 R h Y m x l P C 9 J d G V t U G F 0 a D 4 8 L 0 l 0 Z W 1 M b 2 N h d G l v b j 4 8 U 3 R h Y m x l R W 5 0 c m l l c y A v P j w v S X R l b T 4 8 S X R l b T 4 8 S X R l b U x v Y 2 F 0 a W 9 u P j x J d G V t V H l w Z T 5 G b 3 J t d W x h P C 9 J d G V t V H l w Z T 4 8 S X R l b V B h d G g + U 2 V j d G l v b j E v U 3 V t b W F y e T I v U 2 9 y d G V k J T I w U m 9 3 c z w v S X R l b V B h d G g + P C 9 J d G V t T G 9 j Y X R p b 2 4 + P F N 0 Y W J s Z U V u d H J p Z X M g L z 4 8 L 0 l 0 Z W 0 + P E l 0 Z W 0 + P E l 0 Z W 1 M b 2 N h d G l v b j 4 8 S X R l b V R 5 c G U + R m 9 y b X V s Y T w v S X R l b V R 5 c G U + P E l 0 Z W 1 Q Y X R o P l N l Y 3 R p b 2 4 x L 1 N 1 b W 1 h c n k y L 1 J l b W 9 2 Z W Q l M j B D b 2 x 1 b W 5 z P C 9 J d G V t U G F 0 a D 4 8 L 0 l 0 Z W 1 M b 2 N h d G l v b j 4 8 U 3 R h Y m x l R W 5 0 c m l l c y A v P j w v S X R l b T 4 8 S X R l b T 4 8 S X R l b U x v Y 2 F 0 a W 9 u P j x J d G V t V H l w Z T 5 G b 3 J t d W x h P C 9 J d G V t V H l w Z T 4 8 S X R l b V B h d G g + U 2 V j d G l v b j E v U 3 V t b W F y e U Z p Z z 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3 V t b W F y e U Z p Z z g 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T A t M j l U M T Y 6 M T E 6 N D c u N T Y 3 O D A x N F o i I C 8 + P E V u d H J 5 I F R 5 c G U 9 I k Z p b G x D b 2 x 1 b W 5 U e X B l c y I g V m F s d W U 9 I n N C Z 0 l D I i A v P j x F b n R y e S B U e X B l P S J G a W x s Q 2 9 s d W 1 u T m F t Z X M i I F Z h b H V l P S J z W y Z x d W 9 0 O 0 N v d W 5 0 c n k m c X V v d D s s J n F 1 b 3 Q 7 Q 2 9 t c G x l d G V J b j N N b 2 5 0 a H M m c X V v d D s s J n F 1 b 3 Q 7 S W 5 j b 2 1 w b G V 0 Z S Z x d W 9 0 O 1 0 i I C 8 + P E V u d H J 5 I F R 5 c G U 9 I k Z p b G x T d G F 0 d X M i I F Z h b H V l P S J z Q 2 9 t c G x l d G U i I C 8 + P E V u d H J 5 I F R 5 c G U 9 I l F 1 Z X J 5 S U Q i I F Z h b H V l P S J z M G E 5 N W R m Y z Y t Z j M 4 N i 0 0 Z W N l L W E 0 N G I t O W E z Y z A 5 M T V k Z T U z 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N 1 b W 1 h c n l G a W c 4 L n t D b 3 V u d H J 5 L D B 9 J n F 1 b 3 Q 7 L C Z x d W 9 0 O 0 9 k Y m M u R G F 0 Y V N v d X J j Z V x c L z E v Z H N u P V B J Q 0 F O Z X Q v U E l D Q U 5 l d C 9 B b m 5 1 Y W x S Z X B v c n Q v U 3 V t b W F y e U Z p Z z g u e 0 N v b X B s Z X R l S W 4 z T W 9 u d G h z L D F 9 J n F 1 b 3 Q 7 L C Z x d W 9 0 O 0 9 k Y m M u R G F 0 Y V N v d X J j Z V x c L z E v Z H N u P V B J Q 0 F O Z X Q v U E l D Q U 5 l d C 9 B b m 5 1 Y W x S Z X B v c n Q v U 3 V t b W F y e U Z p Z z g u e 0 l u Y 2 9 t c G x l d G U s M n 0 m c X V v d D t d L C Z x d W 9 0 O 0 N v b H V t b k N v d W 5 0 J n F 1 b 3 Q 7 O j M s J n F 1 b 3 Q 7 S 2 V 5 Q 2 9 s d W 1 u T m F t Z X M m c X V v d D s 6 W 1 0 s J n F 1 b 3 Q 7 Q 2 9 s d W 1 u S W R l b n R p d G l l c y Z x d W 9 0 O z p b J n F 1 b 3 Q 7 T 2 R i Y y 5 E Y X R h U 2 9 1 c m N l X F w v M S 9 k c 2 4 9 U E l D Q U 5 l d C 9 Q S U N B T m V 0 L 0 F u b n V h b F J l c G 9 y d C 9 T d W 1 t Y X J 5 R m l n O C 5 7 Q 2 9 1 b n R y e S w w f S Z x d W 9 0 O y w m c X V v d D t P Z G J j L k R h d G F T b 3 V y Y 2 V c X C 8 x L 2 R z b j 1 Q S U N B T m V 0 L 1 B J Q 0 F O Z X Q v Q W 5 u d W F s U m V w b 3 J 0 L 1 N 1 b W 1 h c n l G a W c 4 L n t D b 2 1 w b G V 0 Z U l u M 0 1 v b n R o c y w x f S Z x d W 9 0 O y w m c X V v d D t P Z G J j L k R h d G F T b 3 V y Y 2 V c X C 8 x L 2 R z b j 1 Q S U N B T m V 0 L 1 B J Q 0 F O Z X Q v Q W 5 u d W F s U m V w b 3 J 0 L 1 N 1 b W 1 h c n l G a W c 4 L n t J b m N v b X B s Z X R l L D J 9 J n F 1 b 3 Q 7 X S w m c X V v d D t S Z W x h d G l v b n N o a X B J b m Z v J n F 1 b 3 Q 7 O l t d f S I g L z 4 8 L 1 N 0 Y W J s Z U V u d H J p Z X M + P C 9 J d G V t P j x J d G V t P j x J d G V t T G 9 j Y X R p b 2 4 + P E l 0 Z W 1 U e X B l P k Z v c m 1 1 b G E 8 L 0 l 0 Z W 1 U e X B l P j x J d G V t U G F 0 a D 5 T Z W N 0 a W 9 u M S 9 T d W 1 t Y X J 5 R m l n O C 9 T b 3 V y Y 2 U 8 L 0 l 0 Z W 1 Q Y X R o P j w v S X R l b U x v Y 2 F 0 a W 9 u P j x T d G F i b G V F b n R y a W V z I C 8 + P C 9 J d G V t P j x J d G V t P j x J d G V t T G 9 j Y X R p b 2 4 + P E l 0 Z W 1 U e X B l P k Z v c m 1 1 b G E 8 L 0 l 0 Z W 1 U e X B l P j x J d G V t U G F 0 a D 5 T Z W N 0 a W 9 u M S 9 T d W 1 t Y X J 5 R m l n O C 9 Q S U N B T m V 0 X 0 R h d G F i Y X N l P C 9 J d G V t U G F 0 a D 4 8 L 0 l 0 Z W 1 M b 2 N h d G l v b j 4 8 U 3 R h Y m x l R W 5 0 c m l l c y A v P j w v S X R l b T 4 8 S X R l b T 4 8 S X R l b U x v Y 2 F 0 a W 9 u P j x J d G V t V H l w Z T 5 G b 3 J t d W x h P C 9 J d G V t V H l w Z T 4 8 S X R l b V B h d G g + U 2 V j d G l v b j E v U 3 V t b W F y e U Z p Z z g v Q W 5 u d W F s U m V w b 3 J 0 X 1 N j a G V t Y T w v S X R l b V B h d G g + P C 9 J d G V t T G 9 j Y X R p b 2 4 + P F N 0 Y W J s Z U V u d H J p Z X M g L z 4 8 L 0 l 0 Z W 0 + P E l 0 Z W 0 + P E l 0 Z W 1 M b 2 N h d G l v b j 4 8 S X R l b V R 5 c G U + R m 9 y b X V s Y T w v S X R l b V R 5 c G U + P E l 0 Z W 1 Q Y X R o P l N l Y 3 R p b 2 4 x L 1 N 1 b W 1 h c n l G a W c 4 L 1 N 1 b W 1 h c n l G a W c 4 X 1 R h Y m x l P C 9 J d G V t U G F 0 a D 4 8 L 0 l 0 Z W 1 M b 2 N h d G l v b j 4 8 U 3 R h Y m x l R W 5 0 c m l l c y A v P j w v S X R l b T 4 8 S X R l b T 4 8 S X R l b U x v Y 2 F 0 a W 9 u P j x J d G V t V H l w Z T 5 G b 3 J t d W x h P C 9 J d G V t V H l w Z T 4 8 S X R l b V B h d G g + U 2 V j d G l v b j E v U 3 V t b W F y e U Z p Z z g v U 2 9 y d G V k J T I w U m 9 3 c z w v S X R l b V B h d G g + P C 9 J d G V t T G 9 j Y X R p b 2 4 + P F N 0 Y W J s Z U V u d H J p Z X M g L z 4 8 L 0 l 0 Z W 0 + P E l 0 Z W 0 + P E l 0 Z W 1 M b 2 N h d G l v b j 4 8 S X R l b V R 5 c G U + R m 9 y b X V s Y T w v S X R l b V R 5 c G U + P E l 0 Z W 1 Q Y X R o P l N l Y 3 R p b 2 4 x L 1 N 1 b W 1 h c n l G a W c 4 L 1 J l b W 9 2 Z W Q l M j B D b 2 x 1 b W 5 z P C 9 J d G V t U G F 0 a D 4 8 L 0 l 0 Z W 1 M b 2 N h d G l v b j 4 8 U 3 R h Y m x l R W 5 0 c m l l c y A v P j w v S X R l b T 4 8 S X R l b T 4 8 S X R l b U x v Y 2 F 0 a W 9 u P j x J d G V t V H l w Z T 5 G b 3 J t d W x h P C 9 J d G V t V H l w Z T 4 8 S X R l b V B h d G g + U 2 V j d G l v b j E v U 3 V t b W F y e U Z p Z z 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3 V t b W F y e U Z p Z z k 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T d G F 0 d X M i I F Z h b H V l P S J z Q 2 9 t c G x l d G U i I C 8 + P E V u d H J 5 I F R 5 c G U 9 I k Z p b G x D b 2 x 1 b W 5 O Y W 1 l c y I g V m F s d W U 9 I n N b J n F 1 b 3 Q 7 T 3 J n Y W 5 p c 2 F 0 a W 9 u J n F 1 b 3 Q 7 L C Z x d W 9 0 O 0 N v b X B s Z X R l S W 4 z T W 9 u d G h z J n F 1 b 3 Q 7 L C Z x d W 9 0 O 0 l u Y 2 9 t c G x l d G U m c X V v d D t d I i A v P j x F b n R y e S B U e X B l P S J G a W x s Q 2 9 s d W 1 u V H l w Z X M i I F Z h b H V l P S J z Q m d J Q y I g L z 4 8 R W 5 0 c n k g V H l w Z T 0 i R m l s b E x h c 3 R V c G R h d G V k I i B W Y W x 1 Z T 0 i Z D I w M j A t M T A t M j l U M T Y 6 M T E 6 N D c u O T I x N z Q 1 N V o i I C 8 + P E V u d H J 5 I F R 5 c G U 9 I k Z p b G x F c n J v c k N v d W 5 0 I i B W Y W x 1 Z T 0 i b D A i I C 8 + P E V u d H J 5 I F R 5 c G U 9 I k Z p b G x F c n J v c k N v Z G U i I F Z h b H V l P S J z V W 5 r b m 9 3 b i I g L z 4 8 R W 5 0 c n k g V H l w Z T 0 i R m l s b E N v d W 5 0 I i B W Y W x 1 Z T 0 i b D M z I i A v P j x F b n R y e S B U e X B l P S J B Z G R l Z F R v R G F 0 Y U 1 v Z G V s I i B W Y W x 1 Z T 0 i b D A i I C 8 + P E V u d H J 5 I F R 5 c G U 9 I l F 1 Z X J 5 S U Q i I F Z h b H V l P S J z M 2 J m Y W Q 0 N T I t M D l k O S 0 0 Z W U 0 L W J k M D g t N 2 F l O W U 2 Z G R m N D g 2 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N 1 b W 1 h c n l G a W c 5 L n t P c m d h b m l z Y X R p b 2 4 s M H 0 m c X V v d D s s J n F 1 b 3 Q 7 T 2 R i Y y 5 E Y X R h U 2 9 1 c m N l X F w v M S 9 k c 2 4 9 U E l D Q U 5 l d C 9 Q S U N B T m V 0 L 0 F u b n V h b F J l c G 9 y d C 9 T d W 1 t Y X J 5 R m l n O S 5 7 Q 2 9 t c G x l d G V J b j N N b 2 5 0 a H M s M X 0 m c X V v d D s s J n F 1 b 3 Q 7 T 2 R i Y y 5 E Y X R h U 2 9 1 c m N l X F w v M S 9 k c 2 4 9 U E l D Q U 5 l d C 9 Q S U N B T m V 0 L 0 F u b n V h b F J l c G 9 y d C 9 T d W 1 t Y X J 5 R m l n O S 5 7 S W 5 j b 2 1 w b G V 0 Z S w y f S Z x d W 9 0 O 1 0 s J n F 1 b 3 Q 7 Q 2 9 s d W 1 u Q 2 9 1 b n Q m c X V v d D s 6 M y w m c X V v d D t L Z X l D b 2 x 1 b W 5 O Y W 1 l c y Z x d W 9 0 O z p b X S w m c X V v d D t D b 2 x 1 b W 5 J Z G V u d G l 0 a W V z J n F 1 b 3 Q 7 O l s m c X V v d D t P Z G J j L k R h d G F T b 3 V y Y 2 V c X C 8 x L 2 R z b j 1 Q S U N B T m V 0 L 1 B J Q 0 F O Z X Q v Q W 5 u d W F s U m V w b 3 J 0 L 1 N 1 b W 1 h c n l G a W c 5 L n t P c m d h b m l z Y X R p b 2 4 s M H 0 m c X V v d D s s J n F 1 b 3 Q 7 T 2 R i Y y 5 E Y X R h U 2 9 1 c m N l X F w v M S 9 k c 2 4 9 U E l D Q U 5 l d C 9 Q S U N B T m V 0 L 0 F u b n V h b F J l c G 9 y d C 9 T d W 1 t Y X J 5 R m l n O S 5 7 Q 2 9 t c G x l d G V J b j N N b 2 5 0 a H M s M X 0 m c X V v d D s s J n F 1 b 3 Q 7 T 2 R i Y y 5 E Y X R h U 2 9 1 c m N l X F w v M S 9 k c 2 4 9 U E l D Q U 5 l d C 9 Q S U N B T m V 0 L 0 F u b n V h b F J l c G 9 y d C 9 T d W 1 t Y X J 5 R m l n O S 5 7 S W 5 j b 2 1 w b G V 0 Z S w y f S Z x d W 9 0 O 1 0 s J n F 1 b 3 Q 7 U m V s Y X R p b 2 5 z a G l w S W 5 m b y Z x d W 9 0 O z p b X X 0 i I C 8 + P C 9 T d G F i b G V F b n R y a W V z P j w v S X R l b T 4 8 S X R l b T 4 8 S X R l b U x v Y 2 F 0 a W 9 u P j x J d G V t V H l w Z T 5 G b 3 J t d W x h P C 9 J d G V t V H l w Z T 4 8 S X R l b V B h d G g + U 2 V j d G l v b j E v U 3 V t b W F y e U Z p Z z k v U 2 9 1 c m N l P C 9 J d G V t U G F 0 a D 4 8 L 0 l 0 Z W 1 M b 2 N h d G l v b j 4 8 U 3 R h Y m x l R W 5 0 c m l l c y A v P j w v S X R l b T 4 8 S X R l b T 4 8 S X R l b U x v Y 2 F 0 a W 9 u P j x J d G V t V H l w Z T 5 G b 3 J t d W x h P C 9 J d G V t V H l w Z T 4 8 S X R l b V B h d G g + U 2 V j d G l v b j E v U 3 V t b W F y e U Z p Z z k v U E l D Q U 5 l d F 9 E Y X R h Y m F z Z T w v S X R l b V B h d G g + P C 9 J d G V t T G 9 j Y X R p b 2 4 + P F N 0 Y W J s Z U V u d H J p Z X M g L z 4 8 L 0 l 0 Z W 0 + P E l 0 Z W 0 + P E l 0 Z W 1 M b 2 N h d G l v b j 4 8 S X R l b V R 5 c G U + R m 9 y b X V s Y T w v S X R l b V R 5 c G U + P E l 0 Z W 1 Q Y X R o P l N l Y 3 R p b 2 4 x L 1 N 1 b W 1 h c n l G a W c 5 L 0 F u b n V h b F J l c G 9 y d F 9 T Y 2 h l b W E 8 L 0 l 0 Z W 1 Q Y X R o P j w v S X R l b U x v Y 2 F 0 a W 9 u P j x T d G F i b G V F b n R y a W V z I C 8 + P C 9 J d G V t P j x J d G V t P j x J d G V t T G 9 j Y X R p b 2 4 + P E l 0 Z W 1 U e X B l P k Z v c m 1 1 b G E 8 L 0 l 0 Z W 1 U e X B l P j x J d G V t U G F 0 a D 5 T Z W N 0 a W 9 u M S 9 T d W 1 t Y X J 5 R m l n O S 9 T d W 1 t Y X J 5 R m l n O V 9 U Y W J s Z T w v S X R l b V B h d G g + P C 9 J d G V t T G 9 j Y X R p b 2 4 + P F N 0 Y W J s Z U V u d H J p Z X M g L z 4 8 L 0 l 0 Z W 0 + P E l 0 Z W 0 + P E l 0 Z W 1 M b 2 N h d G l v b j 4 8 S X R l b V R 5 c G U + R m 9 y b X V s Y T w v S X R l b V R 5 c G U + P E l 0 Z W 1 Q Y X R o P l N l Y 3 R p b 2 4 x L 1 N 1 b W 1 h c n l G a W c 5 L 1 N v c n R l Z C U y M F J v d 3 M 8 L 0 l 0 Z W 1 Q Y X R o P j w v S X R l b U x v Y 2 F 0 a W 9 u P j x T d G F i b G V F b n R y a W V z I C 8 + P C 9 J d G V t P j x J d G V t P j x J d G V t T G 9 j Y X R p b 2 4 + P E l 0 Z W 1 U e X B l P k Z v c m 1 1 b G E 8 L 0 l 0 Z W 1 U e X B l P j x J d G V t U G F 0 a D 5 T Z W N 0 a W 9 u M S 9 T d W 1 t Y X J 5 R m l n O S 9 S Z W 1 v d m V k J T I w Q 2 9 s d W 1 u c z w v S X R l b V B h d G g + P C 9 J d G V t T G 9 j Y X R p b 2 4 + P F N 0 Y W J s Z U V u d H J p Z X M g L z 4 8 L 0 l 0 Z W 0 + P E l 0 Z W 0 + P E l 0 Z W 1 M b 2 N h d G l v b j 4 8 S X R l b V R 5 c G U + R m 9 y b X V s Y T w v S X R l b V R 5 c G U + P E l 0 Z W 1 Q Y X R o P l N l Y 3 R p b 2 4 x L 3 R i b D Y v U m V t b 3 Z l Z C U y M E N v b H V t b n M 8 L 0 l 0 Z W 1 Q Y X R o P j w v S X R l b U x v Y 2 F 0 a W 9 u P j x T d G F i b G V F b n R y a W V z I C 8 + P C 9 J d G V t P j x J d G V t P j x J d G V t T G 9 j Y X R p b 2 4 + P E l 0 Z W 1 U e X B l P k Z v c m 1 1 b G E 8 L 0 l 0 Z W 1 U e X B l P j x J d G V t U G F 0 a D 5 T Z W N 0 a W 9 u M S 9 E U U d y b 3 V w W X J S Z W Z l c n J h b 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W X J S Z W Z l c n J h b 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0 N v b H V t b k N v d W 5 0 J n F 1 b 3 Q 7 O j E x L C Z x d W 9 0 O 0 t l e U N v b H V t b k 5 h b W V z J n F 1 b 3 Q 7 O l t d L C Z x d W 9 0 O 0 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1 J l b G F 0 a W 9 u c 2 h p c E l u Z m 8 m c X V v d D s 6 W 1 1 9 I i A v P j x F b n R y e S B U e X B l P S J G a W x s U 3 R h d H V z I i B W Y W x 1 Z T 0 i c 0 N v b X B s Z X R l 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F n W U N B Z 1 F D Q k F J R U F n U T 0 i I C 8 + P E V u d H J 5 I F R 5 c G U 9 I k Z p b G x M Y X N 0 V X B k Y X R l Z C I g V m F s d W U 9 I m Q y M D I w L T E y L T A x V D E 1 O j U 3 O j Q 1 L j g 4 N z A 2 M z N a I i A v P j x F b n R y e S B U e X B l P S J G a W x s R X J y b 3 J D b 3 V u d C I g V m F s d W U 9 I m w w I i A v P j x F b n R y e S B U e X B l P S J G a W x s R X J y b 3 J D b 2 R l I i B W Y W x 1 Z T 0 i c 1 V u a 2 5 v d 2 4 i I C 8 + P E V u d H J 5 I F R 5 c G U 9 I k Z p b G x D b 3 V u d C I g V m F s d W U 9 I m w x M C I g L z 4 8 R W 5 0 c n k g V H l w Z T 0 i Q W R k Z W R U b 0 R h d G F N b 2 R l b C I g V m F s d W U 9 I m w w I i A v P j x F b n R y e S B U e X B l P S J R d W V y e U l E I i B W Y W x 1 Z T 0 i c z g 4 M W I 4 Y z M x L T g 5 O W M t N D J k M S 1 i M j Y y L T h h N j c 2 O G E w Z W Q w N i I g L z 4 8 L 1 N 0 Y W J s Z U V u d H J p Z X M + P C 9 J d G V t P j x J d G V t P j x J d G V t T G 9 j Y X R p b 2 4 + P E l 0 Z W 1 U e X B l P k Z v c m 1 1 b G E 8 L 0 l 0 Z W 1 U e X B l P j x J d G V t U G F 0 a D 5 T Z W N 0 a W 9 u M S 9 E U U d y b 3 V w W X J S Z W Z l c n J h b C 9 T b 3 V y Y 2 U 8 L 0 l 0 Z W 1 Q Y X R o P j w v S X R l b U x v Y 2 F 0 a W 9 u P j x T d G F i b G V F b n R y a W V z I C 8 + P C 9 J d G V t P j x J d G V t P j x J d G V t T G 9 j Y X R p b 2 4 + P E l 0 Z W 1 U e X B l P k Z v c m 1 1 b G E 8 L 0 l 0 Z W 1 U e X B l P j x J d G V t U G F 0 a D 5 T Z W N 0 a W 9 u M S 9 E U U d y b 3 V w W X J S Z W Z l c n J h b C 9 Q S U N B T m V 0 X 0 R h d G F i Y X N l P C 9 J d G V t U G F 0 a D 4 8 L 0 l 0 Z W 1 M b 2 N h d G l v b j 4 8 U 3 R h Y m x l R W 5 0 c m l l c y A v P j w v S X R l b T 4 8 S X R l b T 4 8 S X R l b U x v Y 2 F 0 a W 9 u P j x J d G V t V H l w Z T 5 G b 3 J t d W x h P C 9 J d G V t V H l w Z T 4 8 S X R l b V B h d G g + U 2 V j d G l v b j E v R F F H c m 9 1 c F l y U m V m Z X J y Y W w v Q W 5 u d W F s U m V w b 3 J 0 X 1 N j a G V t Y T w v S X R l b V B h d G g + P C 9 J d G V t T G 9 j Y X R p b 2 4 + P F N 0 Y W J s Z U V u d H J p Z X M g L z 4 8 L 0 l 0 Z W 0 + P E l 0 Z W 0 + P E l 0 Z W 1 M b 2 N h d G l v b j 4 8 S X R l b V R 5 c G U + R m 9 y b X V s Y T w v S X R l b V R 5 c G U + P E l 0 Z W 1 Q Y X R o P l N l Y 3 R p b 2 4 x L 0 R R R 3 J v d X B Z c l J l Z m V y c m F s L 0 R R R 3 J v d X B Z c l J l Z m V y c m F s X 1 R h Y m x l P C 9 J d G V t U G F 0 a D 4 8 L 0 l 0 Z W 1 M b 2 N h d G l v b j 4 8 U 3 R h Y m x l R W 5 0 c m l l c y A v P j w v S X R l b T 4 8 S X R l b T 4 8 S X R l b U x v Y 2 F 0 a W 9 u P j x J d G V t V H l w Z T 5 G b 3 J t d W x h P C 9 J d G V t V H l w Z T 4 8 S X R l b V B h d G g + U 2 V j d G l v b j E v R F F H c m 9 1 c E 9 y Z 1 R y Y W 5 z c G 9 y d 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T 3 J n V H J h b n N w b 3 J 0 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M C 0 x M i 0 w M V Q x M T o 1 N j o 1 M S 4 x N z c w N z U z 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T 3 J n V H J h b n N w b 3 J 0 L n t Z c i w w f S Z x d W 9 0 O y w m c X V v d D t P Z G J j L k R h d G F T b 3 V y Y 2 V c X C 8 x L 2 R z b j 1 Q S U N B T m V 0 L 1 B J Q 0 F O Z X Q v Q W 5 u d W F s U m V w b 3 J 0 L 0 R R R 3 J v d X B P c m d U c m F u c 3 B v c n Q u e 1 Z h c m l h Y m x l R 3 J v d X A s M n 0 m c X V v d D s s J n F 1 b 3 Q 7 T 2 R i Y y 5 E Y X R h U 2 9 1 c m N l X F w v M S 9 k c 2 4 9 U E l D Q U 5 l d C 9 Q S U N B T m V 0 L 0 F u b n V h b F J l c G 9 y d C 9 E U U d y b 3 V w T 3 J n V H J h b n N w b 3 J 0 L n t O d W 1 i Z X I g b 2 Y g Z X h w Z W N 0 Z W Q g Z G F 0 Y S B p d G V t c y w z f S Z x d W 9 0 O y w m c X V v d D t P Z G J j L k R h d G F T b 3 V y Y 2 V c X C 8 x L 2 R z b j 1 Q S U N B T m V 0 L 1 B J Q 0 F O Z X Q v Q W 5 u d W F s U m V w b 3 J 0 L 0 R R R 3 J v d X B P c m d U c m F u c 3 B v c n Q u e 0 N v b X B s Z X R l I G F u Z C B 2 Y W x p Z C w 0 f S Z x d W 9 0 O y w m c X V v d D t P Z G J j L k R h d G F T b 3 V y Y 2 V c X C 8 x L 2 R z b j 1 Q S U N B T m V 0 L 1 B J Q 0 F O Z X Q v Q W 5 u d W F s U m V w b 3 J 0 L 0 R R R 3 J v d X B P c m d U c m F u c 3 B v c n Q u e 0 N v b X B s Z X R l I G F u Z C B 2 Y W x p Z C A o J S k s N X 0 m c X V v d D s s J n F 1 b 3 Q 7 T 2 R i Y y 5 E Y X R h U 2 9 1 c m N l X F w v M S 9 k c 2 4 9 U E l D Q U 5 l d C 9 Q S U N B T m V 0 L 0 F u b n V h b F J l c G 9 y d C 9 E U U d y b 3 V w T 3 J n V H J h b n N w b 3 J 0 L n t V b n J l c 2 9 s d m V k I H Z h b G l k Y X R p b 2 4 g c X V l c m l l c y w 2 f S Z x d W 9 0 O y w m c X V v d D t P Z G J j L k R h d G F T b 3 V y Y 2 V c X C 8 x L 2 R z b j 1 Q S U N B T m V 0 L 1 B J Q 0 F O Z X Q v Q W 5 u d W F s U m V w b 3 J 0 L 0 R R R 3 J v d X B P c m d U c m F u c 3 B v c n Q u e 1 V u c m V z b 2 x 2 Z W Q g d m F s a W R h d G l v b i B x d W V y a W V z I C g l K S w 3 f S Z x d W 9 0 O y w m c X V v d D t P Z G J j L k R h d G F T b 3 V y Y 2 V c X C 8 x L 2 R z b j 1 Q S U N B T m V 0 L 1 B J Q 0 F O Z X Q v Q W 5 u d W F s U m V w b 3 J 0 L 0 R R R 3 J v d X B P c m d U c m F u c 3 B v c n Q u e 0 J s Y W 5 r I G Z p Z W x k L D h 9 J n F 1 b 3 Q 7 L C Z x d W 9 0 O 0 9 k Y m M u R G F 0 Y V N v d X J j Z V x c L z E v Z H N u P V B J Q 0 F O Z X Q v U E l D Q U 5 l d C 9 B b m 5 1 Y W x S Z X B v c n Q v R F F H c m 9 1 c E 9 y Z 1 R y Y W 5 z c G 9 y d C 5 7 Q m x h b m s g Z m l l b G Q g K C U p L D l 9 J n F 1 b 3 Q 7 L C Z x d W 9 0 O 0 9 k Y m M u R G F 0 Y V N v d X J j Z V x c L z E v Z H N u P V B J Q 0 F O Z X Q v U E l D Q U 5 l d C 9 B b m 5 1 Y W x S Z X B v c n Q v R F F H c m 9 1 c E 9 y Z 1 R y Y W 5 z c G 9 y d C 5 7 T W l z c 2 l u Z y B 2 Y W x 1 Z S A t I E V 4 c G x h a W 5 h d G l v b i B n a X Z l b i w x M H 0 m c X V v d D s s J n F 1 b 3 Q 7 T 2 R i Y y 5 E Y X R h U 2 9 1 c m N l X F w v M S 9 k c 2 4 9 U E l D Q U 5 l d C 9 Q S U N B T m V 0 L 0 F u b n V h b F J l c G 9 y d C 9 E U U d y b 3 V w T 3 J n V H J h b n N w b 3 J 0 L n t N a X N z a W 5 n I H Z h b H V l I C 0 g R X h w b G F p b m F 0 a W 9 u I G d p d m V u I C g l K S w x M X 0 m c X V v d D t d L C Z x d W 9 0 O 0 N v b H V t b k N v d W 5 0 J n F 1 b 3 Q 7 O j E x L C Z x d W 9 0 O 0 t l e U N v b H V t b k 5 h b W V z J n F 1 b 3 Q 7 O l t d L C Z x d W 9 0 O 0 N v b H V t b k l k Z W 5 0 a X R p Z X M m c X V v d D s 6 W y Z x d W 9 0 O 0 9 k Y m M u R G F 0 Y V N v d X J j Z V x c L z E v Z H N u P V B J Q 0 F O Z X Q v U E l D Q U 5 l d C 9 B b m 5 1 Y W x S Z X B v c n Q v R F F H c m 9 1 c E 9 y Z 1 R y Y W 5 z c G 9 y d C 5 7 W X I s M H 0 m c X V v d D s s J n F 1 b 3 Q 7 T 2 R i Y y 5 E Y X R h U 2 9 1 c m N l X F w v M S 9 k c 2 4 9 U E l D Q U 5 l d C 9 Q S U N B T m V 0 L 0 F u b n V h b F J l c G 9 y d C 9 E U U d y b 3 V w T 3 J n V H J h b n N w b 3 J 0 L n t W Y X J p Y W J s Z U d y b 3 V w L D J 9 J n F 1 b 3 Q 7 L C Z x d W 9 0 O 0 9 k Y m M u R G F 0 Y V N v d X J j Z V x c L z E v Z H N u P V B J Q 0 F O Z X Q v U E l D Q U 5 l d C 9 B b m 5 1 Y W x S Z X B v c n Q v R F F H c m 9 1 c E 9 y Z 1 R y Y W 5 z c G 9 y d C 5 7 T n V t Y m V y I G 9 m I G V 4 c G V j d G V k I G R h d G E g a X R l b X M s M 3 0 m c X V v d D s s J n F 1 b 3 Q 7 T 2 R i Y y 5 E Y X R h U 2 9 1 c m N l X F w v M S 9 k c 2 4 9 U E l D Q U 5 l d C 9 Q S U N B T m V 0 L 0 F u b n V h b F J l c G 9 y d C 9 E U U d y b 3 V w T 3 J n V H J h b n N w b 3 J 0 L n t D b 2 1 w b G V 0 Z S B h b m Q g d m F s a W Q s N H 0 m c X V v d D s s J n F 1 b 3 Q 7 T 2 R i Y y 5 E Y X R h U 2 9 1 c m N l X F w v M S 9 k c 2 4 9 U E l D Q U 5 l d C 9 Q S U N B T m V 0 L 0 F u b n V h b F J l c G 9 y d C 9 E U U d y b 3 V w T 3 J n V H J h b n N w b 3 J 0 L n t D b 2 1 w b G V 0 Z S B h b m Q g d m F s a W Q g K C U p L D V 9 J n F 1 b 3 Q 7 L C Z x d W 9 0 O 0 9 k Y m M u R G F 0 Y V N v d X J j Z V x c L z E v Z H N u P V B J Q 0 F O Z X Q v U E l D Q U 5 l d C 9 B b m 5 1 Y W x S Z X B v c n Q v R F F H c m 9 1 c E 9 y Z 1 R y Y W 5 z c G 9 y d C 5 7 V W 5 y Z X N v b H Z l Z C B 2 Y W x p Z G F 0 a W 9 u I H F 1 Z X J p Z X M s N n 0 m c X V v d D s s J n F 1 b 3 Q 7 T 2 R i Y y 5 E Y X R h U 2 9 1 c m N l X F w v M S 9 k c 2 4 9 U E l D Q U 5 l d C 9 Q S U N B T m V 0 L 0 F u b n V h b F J l c G 9 y d C 9 E U U d y b 3 V w T 3 J n V H J h b n N w b 3 J 0 L n t V b n J l c 2 9 s d m V k I H Z h b G l k Y X R p b 2 4 g c X V l c m l l c y A o J S k s N 3 0 m c X V v d D s s J n F 1 b 3 Q 7 T 2 R i Y y 5 E Y X R h U 2 9 1 c m N l X F w v M S 9 k c 2 4 9 U E l D Q U 5 l d C 9 Q S U N B T m V 0 L 0 F u b n V h b F J l c G 9 y d C 9 E U U d y b 3 V w T 3 J n V H J h b n N w b 3 J 0 L n t C b G F u a y B m a W V s Z C w 4 f S Z x d W 9 0 O y w m c X V v d D t P Z G J j L k R h d G F T b 3 V y Y 2 V c X C 8 x L 2 R z b j 1 Q S U N B T m V 0 L 1 B J Q 0 F O Z X Q v Q W 5 u d W F s U m V w b 3 J 0 L 0 R R R 3 J v d X B P c m d U c m F u c 3 B v c n Q u e 0 J s Y W 5 r I G Z p Z W x k I C g l K S w 5 f S Z x d W 9 0 O y w m c X V v d D t P Z G J j L k R h d G F T b 3 V y Y 2 V c X C 8 x L 2 R z b j 1 Q S U N B T m V 0 L 1 B J Q 0 F O Z X Q v Q W 5 u d W F s U m V w b 3 J 0 L 0 R R R 3 J v d X B P c m d U c m F u c 3 B v c n Q u e 0 1 p c 3 N p b m c g d m F s d W U g L S B F e H B s Y W l u Y X R p b 2 4 g Z 2 l 2 Z W 4 s M T B 9 J n F 1 b 3 Q 7 L C Z x d W 9 0 O 0 9 k Y m M u R G F 0 Y V N v d X J j Z V x c L z E v Z H N u P V B J Q 0 F O Z X Q v U E l D Q U 5 l d C 9 B b m 5 1 Y W x S Z X B v c n Q v R F F H c m 9 1 c E 9 y Z 1 R y Y W 5 z c G 9 y d C 5 7 T W l z c 2 l u Z y B 2 Y W x 1 Z S A t I E V 4 c G x h a W 5 h d G l v b i B n a X Z l b i A o J S k s M T F 9 J n F 1 b 3 Q 7 X S w m c X V v d D t S Z W x h d G l v b n N o a X B J b m Z v J n F 1 b 3 Q 7 O l t d f S I g L z 4 8 L 1 N 0 Y W J s Z U V u d H J p Z X M + P C 9 J d G V t P j x J d G V t P j x J d G V t T G 9 j Y X R p b 2 4 + P E l 0 Z W 1 U e X B l P k Z v c m 1 1 b G E 8 L 0 l 0 Z W 1 U e X B l P j x J d G V t U G F 0 a D 5 T Z W N 0 a W 9 u M S 9 E U U d y b 3 V w T 3 J n V H J h b n N w b 3 J 0 L 1 N v d X J j Z T w v S X R l b V B h d G g + P C 9 J d G V t T G 9 j Y X R p b 2 4 + P F N 0 Y W J s Z U V u d H J p Z X M g L z 4 8 L 0 l 0 Z W 0 + P E l 0 Z W 0 + P E l 0 Z W 1 M b 2 N h d G l v b j 4 8 S X R l b V R 5 c G U + R m 9 y b X V s Y T w v S X R l b V R 5 c G U + P E l 0 Z W 1 Q Y X R o P l N l Y 3 R p b 2 4 x L 0 R R R 3 J v d X B P c m d U c m F u c 3 B v c n Q v U E l D Q U 5 l d F 9 E Y X R h Y m F z Z T w v S X R l b V B h d G g + P C 9 J d G V t T G 9 j Y X R p b 2 4 + P F N 0 Y W J s Z U V u d H J p Z X M g L z 4 8 L 0 l 0 Z W 0 + P E l 0 Z W 0 + P E l 0 Z W 1 M b 2 N h d G l v b j 4 8 S X R l b V R 5 c G U + R m 9 y b X V s Y T w v S X R l b V R 5 c G U + P E l 0 Z W 1 Q Y X R o P l N l Y 3 R p b 2 4 x L 0 R R R 3 J v d X B P c m d U c m F u c 3 B v c n Q v Q W 5 u d W F s U m V w b 3 J 0 X 1 N j a G V t Y T w v S X R l b V B h d G g + P C 9 J d G V t T G 9 j Y X R p b 2 4 + P F N 0 Y W J s Z U V u d H J p Z X M g L z 4 8 L 0 l 0 Z W 0 + P E l 0 Z W 0 + P E l 0 Z W 1 M b 2 N h d G l v b j 4 8 S X R l b V R 5 c G U + R m 9 y b X V s Y T w v S X R l b V R 5 c G U + P E l 0 Z W 1 Q Y X R o P l N l Y 3 R p b 2 4 x L 0 R R R 3 J v d X B P c m d U c m F u c 3 B v c n Q v R F F H c m 9 1 c E 9 y Z 1 R y Y W 5 z c G 9 y d F 9 U Y W J s Z T w v S X R l b V B h d G g + P C 9 J d G V t T G 9 j Y X R p b 2 4 + P F N 0 Y W J s Z U V u d H J p Z X M g L z 4 8 L 0 l 0 Z W 0 + P E l 0 Z W 0 + P E l 0 Z W 1 M b 2 N h d G l v b j 4 8 S X R l b V R 5 c G U + R m 9 y b X V s Y T w v S X R l b V R 5 c G U + P E l 0 Z W 1 Q Y X R o P l N l Y 3 R p b 2 4 x L 0 R R R 3 J v d X B P c m d U c m F u c 3 B v c n Q v U 2 9 y d G V k J T I w U m 9 3 c z w v S X R l b V B h d G g + P C 9 J d G V t T G 9 j Y X R p b 2 4 + P F N 0 Y W J s Z U V u d H J p Z X M g L z 4 8 L 0 l 0 Z W 0 + P E l 0 Z W 0 + P E l 0 Z W 1 M b 2 N h d G l v b j 4 8 S X R l b V R 5 c G U + R m 9 y b X V s Y T w v S X R l b V R 5 c G U + P E l 0 Z W 1 Q Y X R o P l N l Y 3 R p b 2 4 x L 0 R R R 3 J v d X B P c m d U c m F u c 3 B v c n Q v U m V t b 3 Z l Z C U y M E N v b H V t b n M 8 L 0 l 0 Z W 1 Q Y X R o P j w v S X R l b U x v Y 2 F 0 a W 9 u P j x T d G F i b G V F b n R y a W V z I C 8 + P C 9 J d G V t P j x J d G V t P j x J d G V t T G 9 j Y X R p b 2 4 + P E l 0 Z W 1 U e X B l P k Z v c m 1 1 b G E 8 L 0 l 0 Z W 1 U e X B l P j x J d G V t U G F 0 a D 5 T Z W N 0 a W 9 u M S 9 E U U d y b 3 V w W X J B Z G 1 p c 3 N p b 2 4 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F H c m 9 1 c F l y Q W R t a X N z a W 9 u 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B Z G R l Z F R v R G F 0 Y U 1 v Z G V s I i B W Y W x 1 Z T 0 i b D A i I C 8 + P E V u d H J 5 I F R 5 c G U 9 I k Z p b G x D b 3 V u d C I g V m F s d W U 9 I m w y N S I g L z 4 8 R W 5 0 c n k g V H l w Z T 0 i R m l s b E V y c m 9 y Q 2 9 k Z S I g V m F s d W U 9 I n N V b m t u b 3 d u I i A v P j x F b n R y e S B U e X B l P S J G a W x s R X J y b 3 J D b 3 V u d C I g V m F s d W U 9 I m w w I i A v P j x F b n R y e S B U e X B l P S J G a W x s T G F z d F V w Z G F 0 Z W Q i I F Z h b H V l P S J k M j A y M C 0 x M i 0 w M V Q x N T o 0 N D o x M C 4 2 N T A y M D g x 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W X J B Z G 1 p c 3 N p b 2 4 u e 1 l y L D B 9 J n F 1 b 3 Q 7 L C Z x d W 9 0 O 0 9 k Y m M u R G F 0 Y V N v d X J j Z V x c L z E v Z H N u P V B J Q 0 F O Z X Q v U E l D Q U 5 l d C 9 B b m 5 1 Y W x S Z X B v c n Q v R F F H c m 9 1 c F l y Q W R t a X N z a W 9 u L n t W Y X J p Y W J s Z U d y b 3 V w L D J 9 J n F 1 b 3 Q 7 L C Z x d W 9 0 O 0 9 k Y m M u R G F 0 Y V N v d X J j Z V x c L z E v Z H N u P V B J Q 0 F O Z X Q v U E l D Q U 5 l d C 9 B b m 5 1 Y W x S Z X B v c n Q v R F F H c m 9 1 c F l y Q W R t a X N z a W 9 u L n t O d W 1 i Z X I g b 2 Y g Z X h w Z W N 0 Z W Q g Z G F 0 Y S B p d G V t c y w z f S Z x d W 9 0 O y w m c X V v d D t P Z G J j L k R h d G F T b 3 V y Y 2 V c X C 8 x L 2 R z b j 1 Q S U N B T m V 0 L 1 B J Q 0 F O Z X Q v Q W 5 u d W F s U m V w b 3 J 0 L 0 R R R 3 J v d X B Z c k F k b W l z c 2 l v b i 5 7 Q 2 9 t c G x l d G U g Y W 5 k I H Z h b G l k L D R 9 J n F 1 b 3 Q 7 L C Z x d W 9 0 O 0 9 k Y m M u R G F 0 Y V N v d X J j Z V x c L z E v Z H N u P V B J Q 0 F O Z X Q v U E l D Q U 5 l d C 9 B b m 5 1 Y W x S Z X B v c n Q v R F F H c m 9 1 c F l y Q W R t a X N z a W 9 u L n t D b 2 1 w b G V 0 Z S B h b m Q g d m F s a W Q g K C U p L D V 9 J n F 1 b 3 Q 7 L C Z x d W 9 0 O 0 9 k Y m M u R G F 0 Y V N v d X J j Z V x c L z E v Z H N u P V B J Q 0 F O Z X Q v U E l D Q U 5 l d C 9 B b m 5 1 Y W x S Z X B v c n Q v R F F H c m 9 1 c F l y Q W R t a X N z a W 9 u L n t V b n J l c 2 9 s d m V k I H Z h b G l k Y X R p b 2 4 g c X V l c m l l c y w 2 f S Z x d W 9 0 O y w m c X V v d D t P Z G J j L k R h d G F T b 3 V y Y 2 V c X C 8 x L 2 R z b j 1 Q S U N B T m V 0 L 1 B J Q 0 F O Z X Q v Q W 5 u d W F s U m V w b 3 J 0 L 0 R R R 3 J v d X B Z c k F k b W l z c 2 l v b i 5 7 V W 5 y Z X N v b H Z l Z C B 2 Y W x p Z G F 0 a W 9 u I H F 1 Z X J p Z X M g K C U p L D d 9 J n F 1 b 3 Q 7 L C Z x d W 9 0 O 0 9 k Y m M u R G F 0 Y V N v d X J j Z V x c L z E v Z H N u P V B J Q 0 F O Z X Q v U E l D Q U 5 l d C 9 B b m 5 1 Y W x S Z X B v c n Q v R F F H c m 9 1 c F l y Q W R t a X N z a W 9 u L n t C b G F u a y B m a W V s Z C w 4 f S Z x d W 9 0 O y w m c X V v d D t P Z G J j L k R h d G F T b 3 V y Y 2 V c X C 8 x L 2 R z b j 1 Q S U N B T m V 0 L 1 B J Q 0 F O Z X Q v Q W 5 u d W F s U m V w b 3 J 0 L 0 R R R 3 J v d X B Z c k F k b W l z c 2 l v b i 5 7 Q m x h b m s g Z m l l b G Q g K C U p L D l 9 J n F 1 b 3 Q 7 L C Z x d W 9 0 O 0 9 k Y m M u R G F 0 Y V N v d X J j Z V x c L z E v Z H N u P V B J Q 0 F O Z X Q v U E l D Q U 5 l d C 9 B b m 5 1 Y W x S Z X B v c n Q v R F F H c m 9 1 c F l y Q W R t a X N z a W 9 u L n t N a X N z a W 5 n I H Z h b H V l I C 0 g R X h w b G F p b m F 0 a W 9 u I G d p d m V u L D E w f S Z x d W 9 0 O y w m c X V v d D t P Z G J j L k R h d G F T b 3 V y Y 2 V c X C 8 x L 2 R z b j 1 Q S U N B T m V 0 L 1 B J Q 0 F O Z X Q v Q W 5 u d W F s U m V w b 3 J 0 L 0 R R R 3 J v d X B Z c k F k b W l z c 2 l v b i 5 7 T W l z c 2 l u Z y B 2 Y W x 1 Z S A t I E V 4 c G x h a W 5 h d G l v b i B n a X Z l b i A o J S k s M T F 9 J n F 1 b 3 Q 7 X S w m c X V v d D t D b 2 x 1 b W 5 D b 3 V u d C Z x d W 9 0 O z o x M S w m c X V v d D t L Z X l D b 2 x 1 b W 5 O Y W 1 l c y Z x d W 9 0 O z p b X S w m c X V v d D t D b 2 x 1 b W 5 J Z G V u d G l 0 a W V z J n F 1 b 3 Q 7 O l s m c X V v d D t P Z G J j L k R h d G F T b 3 V y Y 2 V c X C 8 x L 2 R z b j 1 Q S U N B T m V 0 L 1 B J Q 0 F O Z X Q v Q W 5 u d W F s U m V w b 3 J 0 L 0 R R R 3 J v d X B Z c k F k b W l z c 2 l v b i 5 7 W X I s M H 0 m c X V v d D s s J n F 1 b 3 Q 7 T 2 R i Y y 5 E Y X R h U 2 9 1 c m N l X F w v M S 9 k c 2 4 9 U E l D Q U 5 l d C 9 Q S U N B T m V 0 L 0 F u b n V h b F J l c G 9 y d C 9 E U U d y b 3 V w W X J B Z G 1 p c 3 N p b 2 4 u e 1 Z h c m l h Y m x l R 3 J v d X A s M n 0 m c X V v d D s s J n F 1 b 3 Q 7 T 2 R i Y y 5 E Y X R h U 2 9 1 c m N l X F w v M S 9 k c 2 4 9 U E l D Q U 5 l d C 9 Q S U N B T m V 0 L 0 F u b n V h b F J l c G 9 y d C 9 E U U d y b 3 V w W X J B Z G 1 p c 3 N p b 2 4 u e 0 5 1 b W J l c i B v Z i B l e H B l Y 3 R l Z C B k Y X R h I G l 0 Z W 1 z L D N 9 J n F 1 b 3 Q 7 L C Z x d W 9 0 O 0 9 k Y m M u R G F 0 Y V N v d X J j Z V x c L z E v Z H N u P V B J Q 0 F O Z X Q v U E l D Q U 5 l d C 9 B b m 5 1 Y W x S Z X B v c n Q v R F F H c m 9 1 c F l y Q W R t a X N z a W 9 u L n t D b 2 1 w b G V 0 Z S B h b m Q g d m F s a W Q s N H 0 m c X V v d D s s J n F 1 b 3 Q 7 T 2 R i Y y 5 E Y X R h U 2 9 1 c m N l X F w v M S 9 k c 2 4 9 U E l D Q U 5 l d C 9 Q S U N B T m V 0 L 0 F u b n V h b F J l c G 9 y d C 9 E U U d y b 3 V w W X J B Z G 1 p c 3 N p b 2 4 u e 0 N v b X B s Z X R l I G F u Z C B 2 Y W x p Z C A o J S k s N X 0 m c X V v d D s s J n F 1 b 3 Q 7 T 2 R i Y y 5 E Y X R h U 2 9 1 c m N l X F w v M S 9 k c 2 4 9 U E l D Q U 5 l d C 9 Q S U N B T m V 0 L 0 F u b n V h b F J l c G 9 y d C 9 E U U d y b 3 V w W X J B Z G 1 p c 3 N p b 2 4 u e 1 V u c m V z b 2 x 2 Z W Q g d m F s a W R h d G l v b i B x d W V y a W V z L D Z 9 J n F 1 b 3 Q 7 L C Z x d W 9 0 O 0 9 k Y m M u R G F 0 Y V N v d X J j Z V x c L z E v Z H N u P V B J Q 0 F O Z X Q v U E l D Q U 5 l d C 9 B b m 5 1 Y W x S Z X B v c n Q v R F F H c m 9 1 c F l y Q W R t a X N z a W 9 u L n t V b n J l c 2 9 s d m V k I H Z h b G l k Y X R p b 2 4 g c X V l c m l l c y A o J S k s N 3 0 m c X V v d D s s J n F 1 b 3 Q 7 T 2 R i Y y 5 E Y X R h U 2 9 1 c m N l X F w v M S 9 k c 2 4 9 U E l D Q U 5 l d C 9 Q S U N B T m V 0 L 0 F u b n V h b F J l c G 9 y d C 9 E U U d y b 3 V w W X J B Z G 1 p c 3 N p b 2 4 u e 0 J s Y W 5 r I G Z p Z W x k L D h 9 J n F 1 b 3 Q 7 L C Z x d W 9 0 O 0 9 k Y m M u R G F 0 Y V N v d X J j Z V x c L z E v Z H N u P V B J Q 0 F O Z X Q v U E l D Q U 5 l d C 9 B b m 5 1 Y W x S Z X B v c n Q v R F F H c m 9 1 c F l y Q W R t a X N z a W 9 u L n t C b G F u a y B m a W V s Z C A o J S k s O X 0 m c X V v d D s s J n F 1 b 3 Q 7 T 2 R i Y y 5 E Y X R h U 2 9 1 c m N l X F w v M S 9 k c 2 4 9 U E l D Q U 5 l d C 9 Q S U N B T m V 0 L 0 F u b n V h b F J l c G 9 y d C 9 E U U d y b 3 V w W X J B Z G 1 p c 3 N p b 2 4 u e 0 1 p c 3 N p b m c g d m F s d W U g L S B F e H B s Y W l u Y X R p b 2 4 g Z 2 l 2 Z W 4 s M T B 9 J n F 1 b 3 Q 7 L C Z x d W 9 0 O 0 9 k Y m M u R G F 0 Y V N v d X J j Z V x c L z E v Z H N u P V B J Q 0 F O Z X Q v U E l D Q U 5 l d C 9 B b m 5 1 Y W x S Z X B v c n Q v R F F H c m 9 1 c F l y Q W R t a X N z a W 9 u L n t N a X N z a W 5 n I H Z h b H V l I C 0 g R X h w b G F p b m F 0 a W 9 u I G d p d m V u I C g l K S w x M X 0 m c X V v d D t d L C Z x d W 9 0 O 1 J l b G F 0 a W 9 u c 2 h p c E l u Z m 8 m c X V v d D s 6 W 1 1 9 I i A v P j x F b n R y e S B U e X B l P S J R d W V y e U l E I i B W Y W x 1 Z T 0 i c z A 4 N j Z k O D M y L T U 2 M D Q t N G F k M i 1 i N W I 0 L W M 1 Y T c 4 N T I y N T d m Z S I g L z 4 8 L 1 N 0 Y W J s Z U V u d H J p Z X M + P C 9 J d G V t P j x J d G V t P j x J d G V t T G 9 j Y X R p b 2 4 + P E l 0 Z W 1 U e X B l P k Z v c m 1 1 b G E 8 L 0 l 0 Z W 1 U e X B l P j x J d G V t U G F 0 a D 5 T Z W N 0 a W 9 u M S 9 E U U d y b 3 V w W X J B Z G 1 p c 3 N p b 2 4 v U 2 9 1 c m N l P C 9 J d G V t U G F 0 a D 4 8 L 0 l 0 Z W 1 M b 2 N h d G l v b j 4 8 U 3 R h Y m x l R W 5 0 c m l l c y A v P j w v S X R l b T 4 8 S X R l b T 4 8 S X R l b U x v Y 2 F 0 a W 9 u P j x J d G V t V H l w Z T 5 G b 3 J t d W x h P C 9 J d G V t V H l w Z T 4 8 S X R l b V B h d G g + U 2 V j d G l v b j E v R F F H c m 9 1 c F l y Q W R t a X N z a W 9 u L 1 B J Q 0 F O Z X R f R G F 0 Y W J h c 2 U 8 L 0 l 0 Z W 1 Q Y X R o P j w v S X R l b U x v Y 2 F 0 a W 9 u P j x T d G F i b G V F b n R y a W V z I C 8 + P C 9 J d G V t P j x J d G V t P j x J d G V t T G 9 j Y X R p b 2 4 + P E l 0 Z W 1 U e X B l P k Z v c m 1 1 b G E 8 L 0 l 0 Z W 1 U e X B l P j x J d G V t U G F 0 a D 5 T Z W N 0 a W 9 u M S 9 E U U d y b 3 V w W X J B Z G 1 p c 3 N p b 2 4 v Q W 5 u d W F s U m V w b 3 J 0 X 1 N j a G V t Y T w v S X R l b V B h d G g + P C 9 J d G V t T G 9 j Y X R p b 2 4 + P F N 0 Y W J s Z U V u d H J p Z X M g L z 4 8 L 0 l 0 Z W 0 + P E l 0 Z W 0 + P E l 0 Z W 1 M b 2 N h d G l v b j 4 8 S X R l b V R 5 c G U + R m 9 y b X V s Y T w v S X R l b V R 5 c G U + P E l 0 Z W 1 Q Y X R o P l N l Y 3 R p b 2 4 x L 0 R R R 3 J v d X B Z c k F k b W l z c 2 l v b i 9 E U U d y b 3 V w W X J B Z G 1 p c 3 N p b 2 5 f V G F i b G U 8 L 0 l 0 Z W 1 Q Y X R o P j w v S X R l b U x v Y 2 F 0 a W 9 u P j x T d G F i b G V F b n R y a W V z I C 8 + P C 9 J d G V t P j x J d G V t P j x J d G V t T G 9 j Y X R p b 2 4 + P E l 0 Z W 1 U e X B l P k Z v c m 1 1 b G E 8 L 0 l 0 Z W 1 U e X B l P j x J d G V t U G F 0 a D 5 T Z W N 0 a W 9 u M S 9 E U U d y b 3 V w W X J B Z G 1 p c 3 N p b 2 4 v U 2 9 y d G V k J T I w U m 9 3 c z w v S X R l b V B h d G g + P C 9 J d G V t T G 9 j Y X R p b 2 4 + P F N 0 Y W J s Z U V u d H J p Z X M g L z 4 8 L 0 l 0 Z W 0 + P E l 0 Z W 0 + P E l 0 Z W 1 M b 2 N h d G l v b j 4 8 S X R l b V R 5 c G U + R m 9 y b X V s Y T w v S X R l b V R 5 c G U + P E l 0 Z W 1 Q Y X R o P l N l Y 3 R p b 2 4 x L 0 R R R 3 J v d X B Z c k F k b W l z c 2 l v b i 9 S Z W 1 v d m V k J T I w Q 2 9 s d W 1 u c z w v S X R l b V B h d G g + P C 9 J d G V t T G 9 j Y X R p b 2 4 + P F N 0 Y W J s Z U V u d H J p Z X M g L z 4 8 L 0 l 0 Z W 0 + P E l 0 Z W 0 + P E l 0 Z W 1 M b 2 N h d G l v b j 4 8 S X R l b V R 5 c G U + R m 9 y b X V s Y T w v S X R l b V R 5 c G U + P E l 0 Z W 1 Q Y X R o P l N l Y 3 R p b 2 4 x L 0 R R R 3 J v d X B Z c l J l Z m V y c m F s L 1 N v c n R l Z C U y M F J v d 3 M 8 L 0 l 0 Z W 1 Q Y X R o P j w v S X R l b U x v Y 2 F 0 a W 9 u P j x T d G F i b G V F b n R y a W V z I C 8 + P C 9 J d G V t P j x J d G V t P j x J d G V t T G 9 j Y X R p b 2 4 + P E l 0 Z W 1 U e X B l P k Z v c m 1 1 b G E 8 L 0 l 0 Z W 1 U e X B l P j x J d G V t U G F 0 a D 5 T Z W N 0 a W 9 u M S 9 E U U d y b 3 V w W X J S Z W Z l c n J h b C 9 S Z W 1 v d m V k J T I w Q 2 9 s d W 1 u c z w v S X R l b V B h d G g + P C 9 J d G V t T G 9 j Y X R p b 2 4 + P F N 0 Y W J s Z U V u d H J p Z X M g L z 4 8 L 0 l 0 Z W 0 + P E l 0 Z W 0 + P E l 0 Z W 1 M b 2 N h d G l v b j 4 8 S X R l b V R 5 c G U + R m 9 y b X V s Y T w v S X R l b V R 5 c G U + P E l 0 Z W 1 Q Y X R o P l N l Y 3 R p b 2 4 x L 3 R i b D Q 1 L 1 N v c n R l Z C U y M F J v d 3 M 8 L 0 l 0 Z W 1 Q Y X R o P j w v S X R l b U x v Y 2 F 0 a W 9 u P j x T d G F i b G V F b n R y a W V z I C 8 + P C 9 J d G V t P j x J d G V t P j x J d G V t T G 9 j Y X R p b 2 4 + P E l 0 Z W 1 U e X B l P k Z v c m 1 1 b G E 8 L 0 l 0 Z W 1 U e X B l P j x J d G V t U G F 0 a D 5 T Z W N 0 a W 9 u M S 9 0 Y m w 0 N S 9 S Z W 1 v d m V k J T I w Q 2 9 s d W 1 u c z w v S X R l b V B h d G g + P C 9 J d G V t T G 9 j Y X R p b 2 4 + P F N 0 Y W J s Z U V u d H J p Z X M g L z 4 8 L 0 l 0 Z W 0 + P E l 0 Z W 0 + P E l 0 Z W 1 M b 2 N h d G l v b j 4 8 S X R l b V R 5 c G U + R m 9 y b X V s Y T w v S X R l b V R 5 c G U + P E l 0 Z W 1 Q Y X R o P l N l Y 3 R p b 2 4 x L 1 R h Y m x l M z F h 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z M W F f M j A y M C I g L z 4 8 R W 5 0 c n k g V H l w Z T 0 i R m l s b G V k Q 2 9 t c G x l d G V S Z X N 1 b H R U b 1 d v c m t z a G V l d C I g V m F s d W U 9 I m w x I i A v P j x F b n R y e S B U e X B l P S J S Z W N v d m V y e V R h c m d l d F N o Z W V 0 I i B W Y W x 1 Z T 0 i c 1 N o Z W V 0 N D Y i I C 8 + P E V u d H J 5 I F R 5 c G U 9 I l J l Y 2 9 2 Z X J 5 V G F y Z 2 V 0 Q 2 9 s d W 1 u I i B W Y W x 1 Z T 0 i b D E i I C 8 + P E V u d H J 5 I F R 5 c G U 9 I l J l Y 2 9 2 Z X J 5 V G F y Z 2 V 0 U m 9 3 I i B W Y W x 1 Z T 0 i b D E i I C 8 + P E V u d H J 5 I F R 5 c G U 9 I k F k Z G V k V G 9 E Y X R h T W 9 k Z W w i I F Z h b H V l P S J s M C I g L z 4 8 R W 5 0 c n k g V H l w Z T 0 i R m l s b E N v d W 5 0 I i B W Y W x 1 Z T 0 i b D E w M C I g L z 4 8 R W 5 0 c n k g V H l w Z T 0 i R m l s b E V y c m 9 y Q 2 9 k Z S I g V m F s d W U 9 I n N V b m t u b 3 d u I i A v P j x F b n R y e S B U e X B l P S J G a W x s R X J y b 3 J D b 3 V u d C I g V m F s d W U 9 I m w w I i A v P j x F b n R y e S B U e X B l P S J G a W x s T G F z d F V w Z G F 0 Z W Q i I F Z h b H V l P S J k M j A y M C 0 x M i 0 w N 1 Q x M D o z N z o 0 N S 4 x O D k 4 O D Y y W i I g L z 4 8 R W 5 0 c n k g V H l w Z T 0 i R m l s b E N v b H V t b l R 5 c G V z I i B W Y W x 1 Z T 0 i c 0 J n W U Z C U V V G Q l F J Q y I g L z 4 8 R W 5 0 c n k g V H l w Z T 0 i R m l s b E N v b H V t b k 5 h b W V z I i B W Y W x 1 Z T 0 i c 1 s m c X V v d D t 5 Z W F y J n F 1 b 3 Q 7 L C Z x d W 9 0 O 3 R y d X N 0 J n F 1 b 3 Q 7 L C Z x d W 9 0 O 2 F k b W l z c 2 l v b n M m c X V v d D s s J n F 1 b 3 Q 7 a G l h Z G 1 p c 3 N p b 2 5 z J n F 1 b 3 Q 7 L C Z x d W 9 0 O 3 B l c m M m c X V v d D s s J n F 1 b 3 Q 7 a G l k Y X l z J n F 1 b 3 Q 7 L C Z x d W 9 0 O 2 1 l Z G l h b m h p Z m x v d y Z x d W 9 0 O y w m c X V v d D t t a W 5 o a W Z s b 3 c m c X V v d D s s J n F 1 b 3 Q 7 b W F 4 a G l m b G 9 3 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U Y W J s Z T M x Y V 8 y M D I w L n t 5 Z W F y L D B 9 J n F 1 b 3 Q 7 L C Z x d W 9 0 O 0 9 k Y m M u R G F 0 Y V N v d X J j Z V x c L z E v Z H N u P V B J Q 0 F O Z X Q v U E l D Q U 5 l d C 9 B b m 5 1 Y W x S Z X B v c n Q v V G F i b G U z M W F f M j A y M C 5 7 d H J 1 c 3 Q s M X 0 m c X V v d D s s J n F 1 b 3 Q 7 T 2 R i Y y 5 E Y X R h U 2 9 1 c m N l X F w v M S 9 k c 2 4 9 U E l D Q U 5 l d C 9 Q S U N B T m V 0 L 0 F u b n V h b F J l c G 9 y d C 9 U Y W J s Z T M x Y V 8 y M D I w L n t h Z G 1 p c 3 N p b 2 5 z L D J 9 J n F 1 b 3 Q 7 L C Z x d W 9 0 O 0 9 k Y m M u R G F 0 Y V N v d X J j Z V x c L z E v Z H N u P V B J Q 0 F O Z X Q v U E l D Q U 5 l d C 9 B b m 5 1 Y W x S Z X B v c n Q v V G F i b G U z M W F f M j A y M C 5 7 a G l h Z G 1 p c 3 N p b 2 5 z L D N 9 J n F 1 b 3 Q 7 L C Z x d W 9 0 O 0 9 k Y m M u R G F 0 Y V N v d X J j Z V x c L z E v Z H N u P V B J Q 0 F O Z X Q v U E l D Q U 5 l d C 9 B b m 5 1 Y W x S Z X B v c n Q v V G F i b G U z M W F f M j A y M C 5 7 c G V y Y y w 0 f S Z x d W 9 0 O y w m c X V v d D t P Z G J j L k R h d G F T b 3 V y Y 2 V c X C 8 x L 2 R z b j 1 Q S U N B T m V 0 L 1 B J Q 0 F O Z X Q v Q W 5 u d W F s U m V w b 3 J 0 L 1 R h Y m x l M z F h X z I w M j A u e 2 h p Z G F 5 c y w 1 f S Z x d W 9 0 O y w m c X V v d D t P Z G J j L k R h d G F T b 3 V y Y 2 V c X C 8 x L 2 R z b j 1 Q S U N B T m V 0 L 1 B J Q 0 F O Z X Q v Q W 5 u d W F s U m V w b 3 J 0 L 1 R h Y m x l M z F h X z I w M j A u e 2 1 l Z G l h b m h p Z m x v d y w 2 f S Z x d W 9 0 O y w m c X V v d D t P Z G J j L k R h d G F T b 3 V y Y 2 V c X C 8 x L 2 R z b j 1 Q S U N B T m V 0 L 1 B J Q 0 F O Z X Q v Q W 5 u d W F s U m V w b 3 J 0 L 1 R h Y m x l M z F h X z I w M j A u e 2 1 p b m h p Z m x v d y w 3 f S Z x d W 9 0 O y w m c X V v d D t P Z G J j L k R h d G F T b 3 V y Y 2 V c X C 8 x L 2 R z b j 1 Q S U N B T m V 0 L 1 B J Q 0 F O Z X Q v Q W 5 u d W F s U m V w b 3 J 0 L 1 R h Y m x l M z F h X z I w M j A u e 2 1 h e G h p Z m x v d y w 4 f S Z x d W 9 0 O 1 0 s J n F 1 b 3 Q 7 Q 2 9 s d W 1 u Q 2 9 1 b n Q m c X V v d D s 6 O S w m c X V v d D t L Z X l D b 2 x 1 b W 5 O Y W 1 l c y Z x d W 9 0 O z p b X S w m c X V v d D t D b 2 x 1 b W 5 J Z G V u d G l 0 a W V z J n F 1 b 3 Q 7 O l s m c X V v d D t P Z G J j L k R h d G F T b 3 V y Y 2 V c X C 8 x L 2 R z b j 1 Q S U N B T m V 0 L 1 B J Q 0 F O Z X Q v Q W 5 u d W F s U m V w b 3 J 0 L 1 R h Y m x l M z F h X z I w M j A u e 3 l l Y X I s M H 0 m c X V v d D s s J n F 1 b 3 Q 7 T 2 R i Y y 5 E Y X R h U 2 9 1 c m N l X F w v M S 9 k c 2 4 9 U E l D Q U 5 l d C 9 Q S U N B T m V 0 L 0 F u b n V h b F J l c G 9 y d C 9 U Y W J s Z T M x Y V 8 y M D I w L n t 0 c n V z d C w x f S Z x d W 9 0 O y w m c X V v d D t P Z G J j L k R h d G F T b 3 V y Y 2 V c X C 8 x L 2 R z b j 1 Q S U N B T m V 0 L 1 B J Q 0 F O Z X Q v Q W 5 u d W F s U m V w b 3 J 0 L 1 R h Y m x l M z F h X z I w M j A u e 2 F k b W l z c 2 l v b n M s M n 0 m c X V v d D s s J n F 1 b 3 Q 7 T 2 R i Y y 5 E Y X R h U 2 9 1 c m N l X F w v M S 9 k c 2 4 9 U E l D Q U 5 l d C 9 Q S U N B T m V 0 L 0 F u b n V h b F J l c G 9 y d C 9 U Y W J s Z T M x Y V 8 y M D I w L n t o a W F k b W l z c 2 l v b n M s M 3 0 m c X V v d D s s J n F 1 b 3 Q 7 T 2 R i Y y 5 E Y X R h U 2 9 1 c m N l X F w v M S 9 k c 2 4 9 U E l D Q U 5 l d C 9 Q S U N B T m V 0 L 0 F u b n V h b F J l c G 9 y d C 9 U Y W J s Z T M x Y V 8 y M D I w L n t w Z X J j L D R 9 J n F 1 b 3 Q 7 L C Z x d W 9 0 O 0 9 k Y m M u R G F 0 Y V N v d X J j Z V x c L z E v Z H N u P V B J Q 0 F O Z X Q v U E l D Q U 5 l d C 9 B b m 5 1 Y W x S Z X B v c n Q v V G F i b G U z M W F f M j A y M C 5 7 a G l k Y X l z L D V 9 J n F 1 b 3 Q 7 L C Z x d W 9 0 O 0 9 k Y m M u R G F 0 Y V N v d X J j Z V x c L z E v Z H N u P V B J Q 0 F O Z X Q v U E l D Q U 5 l d C 9 B b m 5 1 Y W x S Z X B v c n Q v V G F i b G U z M W F f M j A y M C 5 7 b W V k a W F u a G l m b G 9 3 L D Z 9 J n F 1 b 3 Q 7 L C Z x d W 9 0 O 0 9 k Y m M u R G F 0 Y V N v d X J j Z V x c L z E v Z H N u P V B J Q 0 F O Z X Q v U E l D Q U 5 l d C 9 B b m 5 1 Y W x S Z X B v c n Q v V G F i b G U z M W F f M j A y M C 5 7 b W l u a G l m b G 9 3 L D d 9 J n F 1 b 3 Q 7 L C Z x d W 9 0 O 0 9 k Y m M u R G F 0 Y V N v d X J j Z V x c L z E v Z H N u P V B J Q 0 F O Z X Q v U E l D Q U 5 l d C 9 B b m 5 1 Y W x S Z X B v c n Q v V G F i b G U z M W F f M j A y M C 5 7 b W F 4 a G l m b G 9 3 L D h 9 J n F 1 b 3 Q 7 X S w m c X V v d D t S Z W x h d G l v b n N o a X B J b m Z v J n F 1 b 3 Q 7 O l t d f S I g L z 4 8 L 1 N 0 Y W J s Z U V u d H J p Z X M + P C 9 J d G V t P j x J d G V t P j x J d G V t T G 9 j Y X R p b 2 4 + P E l 0 Z W 1 U e X B l P k Z v c m 1 1 b G E 8 L 0 l 0 Z W 1 U e X B l P j x J d G V t U G F 0 a D 5 T Z W N 0 a W 9 u M S 9 U Y W J s Z T M x Y V 8 y M D I w L 1 N v d X J j Z T w v S X R l b V B h d G g + P C 9 J d G V t T G 9 j Y X R p b 2 4 + P F N 0 Y W J s Z U V u d H J p Z X M g L z 4 8 L 0 l 0 Z W 0 + P E l 0 Z W 0 + P E l 0 Z W 1 M b 2 N h d G l v b j 4 8 S X R l b V R 5 c G U + R m 9 y b X V s Y T w v S X R l b V R 5 c G U + P E l 0 Z W 1 Q Y X R o P l N l Y 3 R p b 2 4 x L 1 R h Y m x l M z F h X z I w M j A v U E l D Q U 5 l d F 9 E Y X R h Y m F z Z T w v S X R l b V B h d G g + P C 9 J d G V t T G 9 j Y X R p b 2 4 + P F N 0 Y W J s Z U V u d H J p Z X M g L z 4 8 L 0 l 0 Z W 0 + P E l 0 Z W 0 + P E l 0 Z W 1 M b 2 N h d G l v b j 4 8 S X R l b V R 5 c G U + R m 9 y b X V s Y T w v S X R l b V R 5 c G U + P E l 0 Z W 1 Q Y X R o P l N l Y 3 R p b 2 4 x L 1 R h Y m x l M z F h X z I w M j A v Q W 5 u d W F s U m V w b 3 J 0 X 1 N j a G V t Y T w v S X R l b V B h d G g + P C 9 J d G V t T G 9 j Y X R p b 2 4 + P F N 0 Y W J s Z U V u d H J p Z X M g L z 4 8 L 0 l 0 Z W 0 + P E l 0 Z W 0 + P E l 0 Z W 1 M b 2 N h d G l v b j 4 8 S X R l b V R 5 c G U + R m 9 y b X V s Y T w v S X R l b V R 5 c G U + P E l 0 Z W 1 Q Y X R o P l N l Y 3 R p b 2 4 x L 1 R h Y m x l M z F h X z I w M j A v V G F i b G U z M W F f M j A y M F 9 U Y W J s Z T w v S X R l b V B h d G g + P C 9 J d G V t T G 9 j Y X R p b 2 4 + P F N 0 Y W J s Z U V u d H J p Z X M g L z 4 8 L 0 l 0 Z W 0 + P E l 0 Z W 0 + P E l 0 Z W 1 M b 2 N h d G l v b j 4 8 S X R l b V R 5 c G U + R m 9 y b X V s Y T w v S X R l b V R 5 c G U + P E l 0 Z W 1 Q Y X R o P l N l Y 3 R p b 2 4 x L 1 R h Y m x l M z R f M j A y 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U Y W J s Z T M 0 X z I w M j A i I C 8 + P E V u d H J 5 I F R 5 c G U 9 I k Z p b G x l Z E N v b X B s Z X R l U m V z d W x 0 V G 9 X b 3 J r c 2 h l Z X Q i I F Z h b H V l P S J s M S I g L z 4 8 R W 5 0 c n k g V H l w Z T 0 i U m V j b 3 Z l c n l U Y X J n Z X R T a G V l d C I g V m F s d W U 9 I n N T a G V l d D Q 3 I i A v P j x F b n R y e S B U e X B l P S J S Z W N v d m V y e V R h c m d l d E N v b H V t b i I g V m F s d W U 9 I m w x I i A v P j x F b n R y e S B U e X B l P S J S Z W N v d m V y e V R h c m d l d F J v d y I g V m F s d W U 9 I m w x I i A v P j x F b n R y e S B U e X B l P S J B Z G R l Z F R v R G F 0 Y U 1 v Z G V s I i B W Y W x 1 Z T 0 i b D A i I C 8 + P E V u d H J 5 I F R 5 c G U 9 I k Z p b G x D b 3 V u d C I g V m F s d W U 9 I m w z N i I g L z 4 8 R W 5 0 c n k g V H l w Z T 0 i R m l s b E V y c m 9 y Q 2 9 k Z S I g V m F s d W U 9 I n N V b m t u b 3 d u I i A v P j x F b n R y e S B U e X B l P S J G a W x s R X J y b 3 J D b 3 V u d C I g V m F s d W U 9 I m w w I i A v P j x F b n R y e S B U e X B l P S J G a W x s T G F z d F V w Z G F 0 Z W Q i I F Z h b H V l P S J k M j A y M C 0 x M i 0 w N 1 Q x M T o x M D o w O C 4 x N T Q y N D U 0 W i I g L z 4 8 R W 5 0 c n k g V H l w Z T 0 i R m l s b E N v b H V t b l R 5 c G V z I i B W Y W x 1 Z T 0 i c 0 J R V U Z C Z z 0 9 I i A v P j x F b n R y e S B U e X B l P S J G a W x s Q 2 9 s d W 1 u T m F t Z X M i I F Z h b H V l P S J z W y Z x d W 9 0 O 3 l l Y X I m c X V v d D s s J n F 1 b 3 Q 7 b W 9 u d G g m c X V v d D s s J n F 1 b 3 Q 7 b W V k a W F u J n F 1 b 3 Q 7 L C Z x d W 9 0 O 2 l x c 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F 8 y M D I w L n t 5 Z W F y L D B 9 J n F 1 b 3 Q 7 L C Z x d W 9 0 O 0 9 k Y m M u R G F 0 Y V N v d X J j Z V x c L z E v Z H N u P V B J Q 0 F O Z X Q v U E l D Q U 5 l d C 9 B b m 5 1 Y W x S Z X B v c n Q v V G F i b G U z N F 8 y M D I w L n t t b 2 5 0 a C w x f S Z x d W 9 0 O y w m c X V v d D t P Z G J j L k R h d G F T b 3 V y Y 2 V c X C 8 x L 2 R z b j 1 Q S U N B T m V 0 L 1 B J Q 0 F O Z X Q v Q W 5 u d W F s U m V w b 3 J 0 L 1 R h Y m x l M z R f M j A y M C 5 7 b W V k a W F u L D J 9 J n F 1 b 3 Q 7 L C Z x d W 9 0 O 0 9 k Y m M u R G F 0 Y V N v d X J j Z V x c L z E v Z H N u P V B J Q 0 F O Z X Q v U E l D Q U 5 l d C 9 B b m 5 1 Y W x S Z X B v c n Q v V G F i b G U z N F 8 y M D I w L n t p c X I s M 3 0 m c X V v d D t d L C Z x d W 9 0 O 0 N v b H V t b k N v d W 5 0 J n F 1 b 3 Q 7 O j Q s J n F 1 b 3 Q 7 S 2 V 5 Q 2 9 s d W 1 u T m F t Z X M m c X V v d D s 6 W 1 0 s J n F 1 b 3 Q 7 Q 2 9 s d W 1 u S W R l b n R p d G l l c y Z x d W 9 0 O z p b J n F 1 b 3 Q 7 T 2 R i Y y 5 E Y X R h U 2 9 1 c m N l X F w v M S 9 k c 2 4 9 U E l D Q U 5 l d C 9 Q S U N B T m V 0 L 0 F u b n V h b F J l c G 9 y d C 9 U Y W J s Z T M 0 X z I w M j A u e 3 l l Y X I s M H 0 m c X V v d D s s J n F 1 b 3 Q 7 T 2 R i Y y 5 E Y X R h U 2 9 1 c m N l X F w v M S 9 k c 2 4 9 U E l D Q U 5 l d C 9 Q S U N B T m V 0 L 0 F u b n V h b F J l c G 9 y d C 9 U Y W J s Z T M 0 X z I w M j A u e 2 1 v b n R o L D F 9 J n F 1 b 3 Q 7 L C Z x d W 9 0 O 0 9 k Y m M u R G F 0 Y V N v d X J j Z V x c L z E v Z H N u P V B J Q 0 F O Z X Q v U E l D Q U 5 l d C 9 B b m 5 1 Y W x S Z X B v c n Q v V G F i b G U z N F 8 y M D I w L n t t Z W R p Y W 4 s M n 0 m c X V v d D s s J n F 1 b 3 Q 7 T 2 R i Y y 5 E Y X R h U 2 9 1 c m N l X F w v M S 9 k c 2 4 9 U E l D Q U 5 l d C 9 Q S U N B T m V 0 L 0 F u b n V h b F J l c G 9 y d C 9 U Y W J s Z T M 0 X z I w M j A u e 2 l x c i w z f S Z x d W 9 0 O 1 0 s J n F 1 b 3 Q 7 U m V s Y X R p b 2 5 z a G l w S W 5 m b y Z x d W 9 0 O z p b X X 0 i I C 8 + P C 9 T d G F i b G V F b n R y a W V z P j w v S X R l b T 4 8 S X R l b T 4 8 S X R l b U x v Y 2 F 0 a W 9 u P j x J d G V t V H l w Z T 5 G b 3 J t d W x h P C 9 J d G V t V H l w Z T 4 8 S X R l b V B h d G g + U 2 V j d G l v b j E v V G F i b G U z N F 8 y M D I w L 1 N v d X J j Z T w v S X R l b V B h d G g + P C 9 J d G V t T G 9 j Y X R p b 2 4 + P F N 0 Y W J s Z U V u d H J p Z X M g L z 4 8 L 0 l 0 Z W 0 + P E l 0 Z W 0 + P E l 0 Z W 1 M b 2 N h d G l v b j 4 8 S X R l b V R 5 c G U + R m 9 y b X V s Y T w v S X R l b V R 5 c G U + P E l 0 Z W 1 Q Y X R o P l N l Y 3 R p b 2 4 x L 1 R h Y m x l M z R f M j A y M C 9 Q S U N B T m V 0 X 0 R h d G F i Y X N l P C 9 J d G V t U G F 0 a D 4 8 L 0 l 0 Z W 1 M b 2 N h d G l v b j 4 8 U 3 R h Y m x l R W 5 0 c m l l c y A v P j w v S X R l b T 4 8 S X R l b T 4 8 S X R l b U x v Y 2 F 0 a W 9 u P j x J d G V t V H l w Z T 5 G b 3 J t d W x h P C 9 J d G V t V H l w Z T 4 8 S X R l b V B h d G g + U 2 V j d G l v b j E v V G F i b G U z N F 8 y M D I w L 0 F u b n V h b F J l c G 9 y d F 9 T Y 2 h l b W E 8 L 0 l 0 Z W 1 Q Y X R o P j w v S X R l b U x v Y 2 F 0 a W 9 u P j x T d G F i b G V F b n R y a W V z I C 8 + P C 9 J d G V t P j x J d G V t P j x J d G V t T G 9 j Y X R p b 2 4 + P E l 0 Z W 1 U e X B l P k Z v c m 1 1 b G E 8 L 0 l 0 Z W 1 U e X B l P j x J d G V t U G F 0 a D 5 T Z W N 0 a W 9 u M S 9 U Y W J s Z T M 0 X z I w M j A v V G F i b G U z N F 8 y M D I w X 1 R h Y m x l P C 9 J d G V t U G F 0 a D 4 8 L 0 l 0 Z W 1 M b 2 N h d G l v b j 4 8 U 3 R h Y m x l R W 5 0 c m l l c y A v P j w v S X R l b T 4 8 S X R l b T 4 8 S X R l b U x v Y 2 F 0 a W 9 u P j x J d G V t V H l w Z T 5 G b 3 J t d W x h P C 9 J d G V t V H l w Z T 4 8 S X R l b V B h d G g + U 2 V j d G l v b j E v V G F i b G U z N 1 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N 1 8 y M D I w I i A v P j x F b n R y e S B U e X B l P S J G a W x s Z W R D b 2 1 w b G V 0 Z V J l c 3 V s d F R v V 2 9 y a 3 N o Z W V 0 I i B W Y W x 1 Z T 0 i b D E i I C 8 + P E V u d H J 5 I F R 5 c G U 9 I l J l Y 2 9 2 Z X J 5 V G F y Z 2 V 0 U 2 h l Z X Q i I F Z h b H V l P S J z U 2 h l Z X Q 0 O 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Q W R k Z W R U b 0 R h d G F N b 2 R l b C I g V m F s d W U 9 I m w w I i A v P j x F b n R y e S B U e X B l P S J G a W x s Q 2 9 1 b n Q i I F Z h b H V l P S J s O T Y i I C 8 + P E V u d H J 5 I F R 5 c G U 9 I k Z p b G x F c n J v c k N v Z G U i I F Z h b H V l P S J z V W 5 r b m 9 3 b i I g L z 4 8 R W 5 0 c n k g V H l w Z T 0 i R m l s b E V y c m 9 y Q 2 9 1 b n Q i I F Z h b H V l P S J s M C I g L z 4 8 R W 5 0 c n k g V H l w Z T 0 i R m l s b E x h c 3 R V c G R h d G V k I i B W Y W x 1 Z T 0 i Z D I w M j A t M T I t M D d U M T E 6 M T E 6 M z E u M T M 2 N T U x N l o i I C 8 + P E V u d H J 5 I F R 5 c G U 9 I k Z p b G x D b 2 x 1 b W 5 U e X B l c y I g V m F s d W U 9 I n N C U V l G Q m c 9 P S I g L z 4 8 R W 5 0 c n k g V H l w Z T 0 i R m l s b E N v b H V t b k 5 h b W V z I i B W Y W x 1 Z T 0 i c 1 s m c X V v d D t 5 Z W F y J n F 1 b 3 Q 7 L C Z x d W 9 0 O 3 B p Y 3 U m c X V v d D s s J n F 1 b 3 Q 7 b W V k a W F u J n F 1 b 3 Q 7 L C Z x d W 9 0 O 0 l R U 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1 8 y M D I w L n t 5 Z W F y L D B 9 J n F 1 b 3 Q 7 L C Z x d W 9 0 O 0 9 k Y m M u R G F 0 Y V N v d X J j Z V x c L z E v Z H N u P V B J Q 0 F O Z X Q v U E l D Q U 5 l d C 9 B b m 5 1 Y W x S Z X B v c n Q v V G F i b G U z N 1 8 y M D I w L n t w a W N 1 L D F 9 J n F 1 b 3 Q 7 L C Z x d W 9 0 O 0 9 k Y m M u R G F 0 Y V N v d X J j Z V x c L z E v Z H N u P V B J Q 0 F O Z X Q v U E l D Q U 5 l d C 9 B b m 5 1 Y W x S Z X B v c n Q v V G F i b G U z N 1 8 y M D I w L n t t Z W R p Y W 4 s M n 0 m c X V v d D s s J n F 1 b 3 Q 7 T 2 R i Y y 5 E Y X R h U 2 9 1 c m N l X F w v M S 9 k c 2 4 9 U E l D Q U 5 l d C 9 Q S U N B T m V 0 L 0 F u b n V h b F J l c G 9 y d C 9 U Y W J s Z T M 3 X z I w M j A u e 0 l R U i w z f S Z x d W 9 0 O 1 0 s J n F 1 b 3 Q 7 Q 2 9 s d W 1 u Q 2 9 1 b n Q m c X V v d D s 6 N C w m c X V v d D t L Z X l D b 2 x 1 b W 5 O Y W 1 l c y Z x d W 9 0 O z p b X S w m c X V v d D t D b 2 x 1 b W 5 J Z G V u d G l 0 a W V z J n F 1 b 3 Q 7 O l s m c X V v d D t P Z G J j L k R h d G F T b 3 V y Y 2 V c X C 8 x L 2 R z b j 1 Q S U N B T m V 0 L 1 B J Q 0 F O Z X Q v Q W 5 u d W F s U m V w b 3 J 0 L 1 R h Y m x l M z d f M j A y M C 5 7 e W V h c i w w f S Z x d W 9 0 O y w m c X V v d D t P Z G J j L k R h d G F T b 3 V y Y 2 V c X C 8 x L 2 R z b j 1 Q S U N B T m V 0 L 1 B J Q 0 F O Z X Q v Q W 5 u d W F s U m V w b 3 J 0 L 1 R h Y m x l M z d f M j A y M C 5 7 c G l j d S w x f S Z x d W 9 0 O y w m c X V v d D t P Z G J j L k R h d G F T b 3 V y Y 2 V c X C 8 x L 2 R z b j 1 Q S U N B T m V 0 L 1 B J Q 0 F O Z X Q v Q W 5 u d W F s U m V w b 3 J 0 L 1 R h Y m x l M z d f M j A y M C 5 7 b W V k a W F u L D J 9 J n F 1 b 3 Q 7 L C Z x d W 9 0 O 0 9 k Y m M u R G F 0 Y V N v d X J j Z V x c L z E v Z H N u P V B J Q 0 F O Z X Q v U E l D Q U 5 l d C 9 B b m 5 1 Y W x S Z X B v c n Q v V G F i b G U z N 1 8 y M D I w L n t J U V I s M 3 0 m c X V v d D t d L C Z x d W 9 0 O 1 J l b G F 0 a W 9 u c 2 h p c E l u Z m 8 m c X V v d D s 6 W 1 1 9 I i A v P j w v U 3 R h Y m x l R W 5 0 c m l l c z 4 8 L 0 l 0 Z W 0 + P E l 0 Z W 0 + P E l 0 Z W 1 M b 2 N h d G l v b j 4 8 S X R l b V R 5 c G U + R m 9 y b X V s Y T w v S X R l b V R 5 c G U + P E l 0 Z W 1 Q Y X R o P l N l Y 3 R p b 2 4 x L 1 R h Y m x l M z d f M j A y M C 9 T b 3 V y Y 2 U 8 L 0 l 0 Z W 1 Q Y X R o P j w v S X R l b U x v Y 2 F 0 a W 9 u P j x T d G F i b G V F b n R y a W V z I C 8 + P C 9 J d G V t P j x J d G V t P j x J d G V t T G 9 j Y X R p b 2 4 + P E l 0 Z W 1 U e X B l P k Z v c m 1 1 b G E 8 L 0 l 0 Z W 1 U e X B l P j x J d G V t U G F 0 a D 5 T Z W N 0 a W 9 u M S 9 U Y W J s Z T M 3 X z I w M j A v U E l D Q U 5 l d F 9 E Y X R h Y m F z Z T w v S X R l b V B h d G g + P C 9 J d G V t T G 9 j Y X R p b 2 4 + P F N 0 Y W J s Z U V u d H J p Z X M g L z 4 8 L 0 l 0 Z W 0 + P E l 0 Z W 0 + P E l 0 Z W 1 M b 2 N h d G l v b j 4 8 S X R l b V R 5 c G U + R m 9 y b X V s Y T w v S X R l b V R 5 c G U + P E l 0 Z W 1 Q Y X R o P l N l Y 3 R p b 2 4 x L 1 R h Y m x l M z d f M j A y M C 9 B b m 5 1 Y W x S Z X B v c n R f U 2 N o Z W 1 h P C 9 J d G V t U G F 0 a D 4 8 L 0 l 0 Z W 1 M b 2 N h d G l v b j 4 8 U 3 R h Y m x l R W 5 0 c m l l c y A v P j w v S X R l b T 4 8 S X R l b T 4 8 S X R l b U x v Y 2 F 0 a W 9 u P j x J d G V t V H l w Z T 5 G b 3 J t d W x h P C 9 J d G V t V H l w Z T 4 8 S X R l b V B h d G g + U 2 V j d G l v b j E v V G F i b G U z N 1 8 y M D I w L 1 R h Y m x l M z d f M j A y M F 9 U Y W J s Z T w v S X R l b V B h d G g + P C 9 J d G V t T G 9 j Y X R p b 2 4 + P F N 0 Y W J s Z U V u d H J p Z X M g L z 4 8 L 0 l 0 Z W 0 + P E l 0 Z W 0 + P E l 0 Z W 1 M b 2 N h d G l v b j 4 8 S X R l b V R 5 c G U + R m 9 y b X V s Y T w v S X R l b V R 5 c G U + P E l 0 Z W 1 Q Y X R o P l N l Y 3 R p b 2 4 x L 1 R h Y m x l M z h 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h f M j A y M C I g L z 4 8 R W 5 0 c n k g V H l w Z T 0 i R m l s b G V k Q 2 9 t c G x l d G V S Z X N 1 b H R U b 1 d v c m t z a G V l d C I g V m F s d W U 9 I m w x I i A v P j x F b n R y e S B U e X B l P S J S Z W N v d m V y e V R h c m d l d F N o Z W V 0 I i B W Y W x 1 Z T 0 i c 1 N o Z W V 0 N D k 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F k Z G V k V G 9 E Y X R h T W 9 k Z W w i I F Z h b H V l P S J s M C I g L z 4 8 R W 5 0 c n k g V H l w Z T 0 i R m l s b E N v d W 5 0 I i B W Y W x 1 Z T 0 i b D k 2 I i A v P j x F b n R y e S B U e X B l P S J G a W x s R X J y b 3 J D b 2 R l I i B W Y W x 1 Z T 0 i c 1 V u a 2 5 v d 2 4 i I C 8 + P E V u d H J 5 I F R 5 c G U 9 I k Z p b G x F c n J v c k N v d W 5 0 I i B W Y W x 1 Z T 0 i b D A i I C 8 + P E V u d H J 5 I F R 5 c G U 9 I k Z p b G x M Y X N 0 V X B k Y X R l Z C I g V m F s d W U 9 I m Q y M D I w L T E y L T A 3 V D E x O j E y O j M 2 L j Q 3 O D U 5 M T h a I i A v P j x F b n R y e S B U e X B l P S J G a W x s Q 2 9 s d W 1 u V H l w Z X M i I F Z h b H V l P S J z Q W d Z R k J n V U d C U V l G Q m d V R y I g L z 4 8 R W 5 0 c n k g V H l w Z T 0 i R m l s b E N v b H V t b k 5 h b W V z I i B W Y W x 1 Z T 0 i c 1 s m c X V v d D t 5 Z W F y J n F 1 b 3 Q 7 L C Z x d W 9 0 O 3 R y d X N 0 J n F 1 b 3 Q 7 L C Z x d W 9 0 O 2 1 l Z G l h b l 9 1 M S Z x d W 9 0 O y w m c X V v d D t p c X J f d T E m c X V v d D s s J n F 1 b 3 Q 7 b W V k a W F u X z F f N C Z x d W 9 0 O y w m c X V v d D t p c X J f M V 8 0 J n F 1 b 3 Q 7 L C Z x d W 9 0 O 2 1 l Z G l h b l 8 1 X z E w J n F 1 b 3 Q 7 L C Z x d W 9 0 O 2 l x c l 8 1 X z E w J n F 1 b 3 Q 7 L C Z x d W 9 0 O 2 1 l Z G l h b l 8 x M V 8 x N S Z x d W 9 0 O y w m c X V v d D t p c X J f M T F f M T U m c X V v d D s s J n F 1 b 3 Q 7 b W V k a W F u X 3 R v d G F s J n F 1 b 3 Q 7 L C Z x d W 9 0 O 2 l x c l 9 0 b 3 R h b C 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1 R h Y m x l M z h f M j A y M C 5 7 e W V h c i w w f S Z x d W 9 0 O y w m c X V v d D t P Z G J j L k R h d G F T b 3 V y Y 2 V c X C 8 x L 2 R z b j 1 Q S U N B T m V 0 L 1 B J Q 0 F O Z X Q v Q W 5 u d W F s U m V w b 3 J 0 L 1 R h Y m x l M z h f M j A y M C 5 7 d H J 1 c 3 Q s M X 0 m c X V v d D s s J n F 1 b 3 Q 7 T 2 R i Y y 5 E Y X R h U 2 9 1 c m N l X F w v M S 9 k c 2 4 9 U E l D Q U 5 l d C 9 Q S U N B T m V 0 L 0 F u b n V h b F J l c G 9 y d C 9 U Y W J s Z T M 4 X z I w M j A u e 2 1 l Z G l h b l 9 1 M S w y f S Z x d W 9 0 O y w m c X V v d D t P Z G J j L k R h d G F T b 3 V y Y 2 V c X C 8 x L 2 R z b j 1 Q S U N B T m V 0 L 1 B J Q 0 F O Z X Q v Q W 5 u d W F s U m V w b 3 J 0 L 1 R h Y m x l M z h f M j A y M C 5 7 a X F y X 3 U x L D N 9 J n F 1 b 3 Q 7 L C Z x d W 9 0 O 0 9 k Y m M u R G F 0 Y V N v d X J j Z V x c L z E v Z H N u P V B J Q 0 F O Z X Q v U E l D Q U 5 l d C 9 B b m 5 1 Y W x S Z X B v c n Q v V G F i b G U z O F 8 y M D I w L n t t Z W R p Y W 5 f M V 8 0 L D R 9 J n F 1 b 3 Q 7 L C Z x d W 9 0 O 0 9 k Y m M u R G F 0 Y V N v d X J j Z V x c L z E v Z H N u P V B J Q 0 F O Z X Q v U E l D Q U 5 l d C 9 B b m 5 1 Y W x S Z X B v c n Q v V G F i b G U z O F 8 y M D I w L n t p c X J f M V 8 0 L D V 9 J n F 1 b 3 Q 7 L C Z x d W 9 0 O 0 9 k Y m M u R G F 0 Y V N v d X J j Z V x c L z E v Z H N u P V B J Q 0 F O Z X Q v U E l D Q U 5 l d C 9 B b m 5 1 Y W x S Z X B v c n Q v V G F i b G U z O F 8 y M D I w L n t t Z W R p Y W 5 f N V 8 x M C w 2 f S Z x d W 9 0 O y w m c X V v d D t P Z G J j L k R h d G F T b 3 V y Y 2 V c X C 8 x L 2 R z b j 1 Q S U N B T m V 0 L 1 B J Q 0 F O Z X Q v Q W 5 u d W F s U m V w b 3 J 0 L 1 R h Y m x l M z h f M j A y M C 5 7 a X F y X z V f M T A s N 3 0 m c X V v d D s s J n F 1 b 3 Q 7 T 2 R i Y y 5 E Y X R h U 2 9 1 c m N l X F w v M S 9 k c 2 4 9 U E l D Q U 5 l d C 9 Q S U N B T m V 0 L 0 F u b n V h b F J l c G 9 y d C 9 U Y W J s Z T M 4 X z I w M j A u e 2 1 l Z G l h b l 8 x M V 8 x N S w 4 f S Z x d W 9 0 O y w m c X V v d D t P Z G J j L k R h d G F T b 3 V y Y 2 V c X C 8 x L 2 R z b j 1 Q S U N B T m V 0 L 1 B J Q 0 F O Z X Q v Q W 5 u d W F s U m V w b 3 J 0 L 1 R h Y m x l M z h f M j A y M C 5 7 a X F y X z E x X z E 1 L D l 9 J n F 1 b 3 Q 7 L C Z x d W 9 0 O 0 9 k Y m M u R G F 0 Y V N v d X J j Z V x c L z E v Z H N u P V B J Q 0 F O Z X Q v U E l D Q U 5 l d C 9 B b m 5 1 Y W x S Z X B v c n Q v V G F i b G U z O F 8 y M D I w L n t t Z W R p Y W 5 f d G 9 0 Y W w s M T B 9 J n F 1 b 3 Q 7 L C Z x d W 9 0 O 0 9 k Y m M u R G F 0 Y V N v d X J j Z V x c L z E v Z H N u P V B J Q 0 F O Z X Q v U E l D Q U 5 l d C 9 B b m 5 1 Y W x S Z X B v c n Q v V G F i b G U z O F 8 y M D I w L n t p c X J f d G 9 0 Y W w s M T F 9 J n F 1 b 3 Q 7 X S w m c X V v d D t D b 2 x 1 b W 5 D b 3 V u d C Z x d W 9 0 O z o x M i w m c X V v d D t L Z X l D b 2 x 1 b W 5 O Y W 1 l c y Z x d W 9 0 O z p b X S w m c X V v d D t D b 2 x 1 b W 5 J Z G V u d G l 0 a W V z J n F 1 b 3 Q 7 O l s m c X V v d D t P Z G J j L k R h d G F T b 3 V y Y 2 V c X C 8 x L 2 R z b j 1 Q S U N B T m V 0 L 1 B J Q 0 F O Z X Q v Q W 5 u d W F s U m V w b 3 J 0 L 1 R h Y m x l M z h f M j A y M C 5 7 e W V h c i w w f S Z x d W 9 0 O y w m c X V v d D t P Z G J j L k R h d G F T b 3 V y Y 2 V c X C 8 x L 2 R z b j 1 Q S U N B T m V 0 L 1 B J Q 0 F O Z X Q v Q W 5 u d W F s U m V w b 3 J 0 L 1 R h Y m x l M z h f M j A y M C 5 7 d H J 1 c 3 Q s M X 0 m c X V v d D s s J n F 1 b 3 Q 7 T 2 R i Y y 5 E Y X R h U 2 9 1 c m N l X F w v M S 9 k c 2 4 9 U E l D Q U 5 l d C 9 Q S U N B T m V 0 L 0 F u b n V h b F J l c G 9 y d C 9 U Y W J s Z T M 4 X z I w M j A u e 2 1 l Z G l h b l 9 1 M S w y f S Z x d W 9 0 O y w m c X V v d D t P Z G J j L k R h d G F T b 3 V y Y 2 V c X C 8 x L 2 R z b j 1 Q S U N B T m V 0 L 1 B J Q 0 F O Z X Q v Q W 5 u d W F s U m V w b 3 J 0 L 1 R h Y m x l M z h f M j A y M C 5 7 a X F y X 3 U x L D N 9 J n F 1 b 3 Q 7 L C Z x d W 9 0 O 0 9 k Y m M u R G F 0 Y V N v d X J j Z V x c L z E v Z H N u P V B J Q 0 F O Z X Q v U E l D Q U 5 l d C 9 B b m 5 1 Y W x S Z X B v c n Q v V G F i b G U z O F 8 y M D I w L n t t Z W R p Y W 5 f M V 8 0 L D R 9 J n F 1 b 3 Q 7 L C Z x d W 9 0 O 0 9 k Y m M u R G F 0 Y V N v d X J j Z V x c L z E v Z H N u P V B J Q 0 F O Z X Q v U E l D Q U 5 l d C 9 B b m 5 1 Y W x S Z X B v c n Q v V G F i b G U z O F 8 y M D I w L n t p c X J f M V 8 0 L D V 9 J n F 1 b 3 Q 7 L C Z x d W 9 0 O 0 9 k Y m M u R G F 0 Y V N v d X J j Z V x c L z E v Z H N u P V B J Q 0 F O Z X Q v U E l D Q U 5 l d C 9 B b m 5 1 Y W x S Z X B v c n Q v V G F i b G U z O F 8 y M D I w L n t t Z W R p Y W 5 f N V 8 x M C w 2 f S Z x d W 9 0 O y w m c X V v d D t P Z G J j L k R h d G F T b 3 V y Y 2 V c X C 8 x L 2 R z b j 1 Q S U N B T m V 0 L 1 B J Q 0 F O Z X Q v Q W 5 u d W F s U m V w b 3 J 0 L 1 R h Y m x l M z h f M j A y M C 5 7 a X F y X z V f M T A s N 3 0 m c X V v d D s s J n F 1 b 3 Q 7 T 2 R i Y y 5 E Y X R h U 2 9 1 c m N l X F w v M S 9 k c 2 4 9 U E l D Q U 5 l d C 9 Q S U N B T m V 0 L 0 F u b n V h b F J l c G 9 y d C 9 U Y W J s Z T M 4 X z I w M j A u e 2 1 l Z G l h b l 8 x M V 8 x N S w 4 f S Z x d W 9 0 O y w m c X V v d D t P Z G J j L k R h d G F T b 3 V y Y 2 V c X C 8 x L 2 R z b j 1 Q S U N B T m V 0 L 1 B J Q 0 F O Z X Q v Q W 5 u d W F s U m V w b 3 J 0 L 1 R h Y m x l M z h f M j A y M C 5 7 a X F y X z E x X z E 1 L D l 9 J n F 1 b 3 Q 7 L C Z x d W 9 0 O 0 9 k Y m M u R G F 0 Y V N v d X J j Z V x c L z E v Z H N u P V B J Q 0 F O Z X Q v U E l D Q U 5 l d C 9 B b m 5 1 Y W x S Z X B v c n Q v V G F i b G U z O F 8 y M D I w L n t t Z W R p Y W 5 f d G 9 0 Y W w s M T B 9 J n F 1 b 3 Q 7 L C Z x d W 9 0 O 0 9 k Y m M u R G F 0 Y V N v d X J j Z V x c L z E v Z H N u P V B J Q 0 F O Z X Q v U E l D Q U 5 l d C 9 B b m 5 1 Y W x S Z X B v c n Q v V G F i b G U z O F 8 y M D I w L n t p c X J f d G 9 0 Y W w s M T F 9 J n F 1 b 3 Q 7 X S w m c X V v d D t S Z W x h d G l v b n N o a X B J b m Z v J n F 1 b 3 Q 7 O l t d f S I g L z 4 8 L 1 N 0 Y W J s Z U V u d H J p Z X M + P C 9 J d G V t P j x J d G V t P j x J d G V t T G 9 j Y X R p b 2 4 + P E l 0 Z W 1 U e X B l P k Z v c m 1 1 b G E 8 L 0 l 0 Z W 1 U e X B l P j x J d G V t U G F 0 a D 5 T Z W N 0 a W 9 u M S 9 U Y W J s Z T M 4 X z I w M j A v U 2 9 1 c m N l P C 9 J d G V t U G F 0 a D 4 8 L 0 l 0 Z W 1 M b 2 N h d G l v b j 4 8 U 3 R h Y m x l R W 5 0 c m l l c y A v P j w v S X R l b T 4 8 S X R l b T 4 8 S X R l b U x v Y 2 F 0 a W 9 u P j x J d G V t V H l w Z T 5 G b 3 J t d W x h P C 9 J d G V t V H l w Z T 4 8 S X R l b V B h d G g + U 2 V j d G l v b j E v V G F i b G U z O F 8 y M D I w L 1 B J Q 0 F O Z X R f R G F 0 Y W J h c 2 U 8 L 0 l 0 Z W 1 Q Y X R o P j w v S X R l b U x v Y 2 F 0 a W 9 u P j x T d G F i b G V F b n R y a W V z I C 8 + P C 9 J d G V t P j x J d G V t P j x J d G V t T G 9 j Y X R p b 2 4 + P E l 0 Z W 1 U e X B l P k Z v c m 1 1 b G E 8 L 0 l 0 Z W 1 U e X B l P j x J d G V t U G F 0 a D 5 T Z W N 0 a W 9 u M S 9 U Y W J s Z T M 4 X z I w M j A v Q W 5 u d W F s U m V w b 3 J 0 X 1 N j a G V t Y T w v S X R l b V B h d G g + P C 9 J d G V t T G 9 j Y X R p b 2 4 + P F N 0 Y W J s Z U V u d H J p Z X M g L z 4 8 L 0 l 0 Z W 0 + P E l 0 Z W 0 + P E l 0 Z W 1 M b 2 N h d G l v b j 4 8 S X R l b V R 5 c G U + R m 9 y b X V s Y T w v S X R l b V R 5 c G U + P E l 0 Z W 1 Q Y X R o P l N l Y 3 R p b 2 4 x L 1 R h Y m x l M z h f M j A y M C 9 U Y W J s Z T M 4 X z I w M j B f V G F i b G U 8 L 0 l 0 Z W 1 Q Y X R o P j w v S X R l b U x v Y 2 F 0 a W 9 u P j x T d G F i b G V F b n R y a W V z I C 8 + P C 9 J d G V t P j x J d G V t P j x J d G V t T G 9 j Y X R p b 2 4 + P E l 0 Z W 1 U e X B l P k Z v c m 1 1 b G E 8 L 0 l 0 Z W 1 U e X B l P j x J d G V t U G F 0 a D 5 T Z W N 0 a W 9 u M S 9 U Y W J s Z T M 1 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1 X z I w M j A i I C 8 + P E V u d H J 5 I F R 5 c G U 9 I k Z p b G x l Z E N v b X B s Z X R l U m V z d W x 0 V G 9 X b 3 J r c 2 h l Z X Q i I F Z h b H V l P S J s M S I g L z 4 8 R W 5 0 c n k g V H l w Z T 0 i U m V j b 3 Z l c n l U Y X J n Z X R T a G V l d C I g V m F s d W U 9 I n N T a G V l d D U w 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N D o y O S 4 4 M z Y w N z g z 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1 X z I w M j A u e 3 l l Y X I s M H 0 m c X V v d D s s J n F 1 b 3 Q 7 T 2 R i Y y 5 E Y X R h U 2 9 1 c m N l X F w v M S 9 k c 2 4 9 U E l D Q U 5 l d C 9 Q S U N B T m V 0 L 0 F u b n V h b F J l c G 9 y d C 9 U Y W J s Z T M 1 X z I w M j A u e 3 B p Y 3 U s M X 0 m c X V v d D s s J n F 1 b 3 Q 7 T 2 R i Y y 5 E Y X R h U 2 9 1 c m N l X F w v M S 9 k c 2 4 9 U E l D Q U 5 l d C 9 Q S U N B T m V 0 L 0 F u b n V h b F J l c G 9 y d C 9 U Y W J s Z T M 1 X z I w M j A u e 2 1 l Z G l h b i w y f S Z x d W 9 0 O y w m c X V v d D t P Z G J j L k R h d G F T b 3 V y Y 2 V c X C 8 x L 2 R z b j 1 Q S U N B T m V 0 L 1 B J Q 0 F O Z X Q v Q W 5 u d W F s U m V w b 3 J 0 L 1 R h Y m x l M z V f M j A y M C 5 7 S V F S L D N 9 J n F 1 b 3 Q 7 X S w m c X V v d D t D b 2 x 1 b W 5 D b 3 V u d C Z x d W 9 0 O z o 0 L C Z x d W 9 0 O 0 t l e U N v b H V t b k 5 h b W V z J n F 1 b 3 Q 7 O l t d L C Z x d W 9 0 O 0 N v b H V t b k l k Z W 5 0 a X R p Z X M m c X V v d D s 6 W y Z x d W 9 0 O 0 9 k Y m M u R G F 0 Y V N v d X J j Z V x c L z E v Z H N u P V B J Q 0 F O Z X Q v U E l D Q U 5 l d C 9 B b m 5 1 Y W x S Z X B v c n Q v V G F i b G U z N V 8 y M D I w L n t 5 Z W F y L D B 9 J n F 1 b 3 Q 7 L C Z x d W 9 0 O 0 9 k Y m M u R G F 0 Y V N v d X J j Z V x c L z E v Z H N u P V B J Q 0 F O Z X Q v U E l D Q U 5 l d C 9 B b m 5 1 Y W x S Z X B v c n Q v V G F i b G U z N V 8 y M D I w L n t w a W N 1 L D F 9 J n F 1 b 3 Q 7 L C Z x d W 9 0 O 0 9 k Y m M u R G F 0 Y V N v d X J j Z V x c L z E v Z H N u P V B J Q 0 F O Z X Q v U E l D Q U 5 l d C 9 B b m 5 1 Y W x S Z X B v c n Q v V G F i b G U z N V 8 y M D I w L n t t Z W R p Y W 4 s M n 0 m c X V v d D s s J n F 1 b 3 Q 7 T 2 R i Y y 5 E Y X R h U 2 9 1 c m N l X F w v M S 9 k c 2 4 9 U E l D Q U 5 l d C 9 Q S U N B T m V 0 L 0 F u b n V h b F J l c G 9 y d C 9 U Y W J s Z T M 1 X z I w M j A u e 0 l R U i w z f S Z x d W 9 0 O 1 0 s J n F 1 b 3 Q 7 U m V s Y X R p b 2 5 z a G l w S W 5 m b y Z x d W 9 0 O z p b X X 0 i I C 8 + P C 9 T d G F i b G V F b n R y a W V z P j w v S X R l b T 4 8 S X R l b T 4 8 S X R l b U x v Y 2 F 0 a W 9 u P j x J d G V t V H l w Z T 5 G b 3 J t d W x h P C 9 J d G V t V H l w Z T 4 8 S X R l b V B h d G g + U 2 V j d G l v b j E v V G F i b G U z N V 8 y M D I w L 1 N v d X J j Z T w v S X R l b V B h d G g + P C 9 J d G V t T G 9 j Y X R p b 2 4 + P F N 0 Y W J s Z U V u d H J p Z X M g L z 4 8 L 0 l 0 Z W 0 + P E l 0 Z W 0 + P E l 0 Z W 1 M b 2 N h d G l v b j 4 8 S X R l b V R 5 c G U + R m 9 y b X V s Y T w v S X R l b V R 5 c G U + P E l 0 Z W 1 Q Y X R o P l N l Y 3 R p b 2 4 x L 1 R h Y m x l M z V f M j A y M C 9 Q S U N B T m V 0 X 0 R h d G F i Y X N l P C 9 J d G V t U G F 0 a D 4 8 L 0 l 0 Z W 1 M b 2 N h d G l v b j 4 8 U 3 R h Y m x l R W 5 0 c m l l c y A v P j w v S X R l b T 4 8 S X R l b T 4 8 S X R l b U x v Y 2 F 0 a W 9 u P j x J d G V t V H l w Z T 5 G b 3 J t d W x h P C 9 J d G V t V H l w Z T 4 8 S X R l b V B h d G g + U 2 V j d G l v b j E v V G F i b G U z N V 8 y M D I w L 0 F u b n V h b F J l c G 9 y d F 9 T Y 2 h l b W E 8 L 0 l 0 Z W 1 Q Y X R o P j w v S X R l b U x v Y 2 F 0 a W 9 u P j x T d G F i b G V F b n R y a W V z I C 8 + P C 9 J d G V t P j x J d G V t P j x J d G V t T G 9 j Y X R p b 2 4 + P E l 0 Z W 1 U e X B l P k Z v c m 1 1 b G E 8 L 0 l 0 Z W 1 U e X B l P j x J d G V t U G F 0 a D 5 T Z W N 0 a W 9 u M S 9 U Y W J s Z T M 1 X z I w M j A v V G F i b G U z N V 8 y M D I w X 1 R h Y m x l P C 9 J d G V t U G F 0 a D 4 8 L 0 l 0 Z W 1 M b 2 N h d G l v b j 4 8 U 3 R h Y m x l R W 5 0 c m l l c y A v P j w v S X R l b T 4 8 S X R l b T 4 8 S X R l b U x v Y 2 F 0 a W 9 u P j x J d G V t V H l w Z T 5 G b 3 J t d W x h P C 9 J d G V t V H l w Z T 4 8 S X R l b V B h d G g + U 2 V j d G l v b j E v V G F i b G U 0 N m J 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V G F y Z 2 V 0 I i B W Y W x 1 Z T 0 i c 1 R h Y m x l N D Z i 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V G F i b G U 0 N m J f M j A y M C 5 7 Z G l z c F 9 5 Z W F y L D B 9 J n F 1 b 3 Q 7 L C Z x d W 9 0 O 0 9 k Y m M u R G F 0 Y V N v d X J j Z V x c L z E v Z H N u P V B J Q 0 F O Z X Q v U E l D Q U 5 l d C 9 B b m 5 1 Y W x S Z X B v c n Q v V G F i b G U 0 N m J f M j A y M C 5 7 c G l j d S w x f S Z x d W 9 0 O y w m c X V v d D t P Z G J j L k R h d G F T b 3 V y Y 2 V c X C 8 x L 2 R z b j 1 Q S U N B T m V 0 L 1 B J Q 0 F O Z X Q v Q W 5 u d W F s U m V w b 3 J 0 L 1 R h Y m x l N D Z i X z I w M j A u e 2 5 f c G x h b m 5 l Z H N 1 c m c s M n 0 m c X V v d D s s J n F 1 b 3 Q 7 T 2 R i Y y 5 E Y X R h U 2 9 1 c m N l X F w v M S 9 k c 2 4 9 U E l D Q U 5 l d C 9 Q S U N B T m V 0 L 0 F u b n V h b F J l c G 9 y d C 9 U Y W J s Z T Q 2 Y l 8 y M D I w L n t y Z W F k b V 9 w b G F u b m V k c 3 V y Z y w z f S Z x d W 9 0 O y w m c X V v d D t P Z G J j L k R h d G F T b 3 V y Y 2 V c X C 8 x L 2 R z b j 1 Q S U N B T m V 0 L 1 B J Q 0 F O Z X Q v Q W 5 u d W F s U m V w b 3 J 0 L 1 R h Y m x l N D Z i X z I w M j A u e 2 5 f d W 5 w b G F u b m V k c 3 V y Z y w 0 f S Z x d W 9 0 O y w m c X V v d D t P Z G J j L k R h d G F T b 3 V y Y 2 V c X C 8 x L 2 R z b j 1 Q S U N B T m V 0 L 1 B J Q 0 F O Z X Q v Q W 5 u d W F s U m V w b 3 J 0 L 1 R h Y m x l N D Z i X z I w M j A u e 3 J l Y W R t X 3 V u c G x h b m 5 l Z H N 1 c m c s N X 0 m c X V v d D s s J n F 1 b 3 Q 7 T 2 R i Y y 5 E Y X R h U 2 9 1 c m N l X F w v M S 9 k c 2 4 9 U E l D Q U 5 l d C 9 Q S U N B T m V 0 L 0 F u b n V h b F J l c G 9 y d C 9 U Y W J s Z T Q 2 Y l 8 y M D I w L n t u X 3 B s Y W 5 u Z W R v d G g s N n 0 m c X V v d D s s J n F 1 b 3 Q 7 T 2 R i Y y 5 E Y X R h U 2 9 1 c m N l X F w v M S 9 k c 2 4 9 U E l D Q U 5 l d C 9 Q S U N B T m V 0 L 0 F u b n V h b F J l c G 9 y d C 9 U Y W J s Z T Q 2 Y l 8 y M D I w L n t y Z W F k b V 9 w b G F u b m V k b 3 R o L D d 9 J n F 1 b 3 Q 7 L C Z x d W 9 0 O 0 9 k Y m M u R G F 0 Y V N v d X J j Z V x c L z E v Z H N u P V B J Q 0 F O Z X Q v U E l D Q U 5 l d C 9 B b m 5 1 Y W x S Z X B v c n Q v V G F i b G U 0 N m J f M j A y M C 5 7 b l 9 1 b n B s Y W 5 u Z W R v d G g s O H 0 m c X V v d D s s J n F 1 b 3 Q 7 T 2 R i Y y 5 E Y X R h U 2 9 1 c m N l X F w v M S 9 k c 2 4 9 U E l D Q U 5 l d C 9 Q S U N B T m V 0 L 0 F u b n V h b F J l c G 9 y d C 9 U Y W J s Z T Q 2 Y l 8 y M D I w L n t y Z W F k b V 9 1 b n B s Y W 5 u Z W R v d G g s O X 0 m c X V v d D s s J n F 1 b 3 Q 7 T 2 R i Y y 5 E Y X R h U 2 9 1 c m N l X F w v M S 9 k c 2 4 9 U E l D Q U 5 l d C 9 Q S U N B T m V 0 L 0 F u b n V h b F J l c G 9 y d C 9 U Y W J s Z T Q 2 Y l 8 y M D I w L n t u X 3 V u a 2 5 v d 2 4 s M T B 9 J n F 1 b 3 Q 7 L C Z x d W 9 0 O 0 9 k Y m M u R G F 0 Y V N v d X J j Z V x c L z E v Z H N u P V B J Q 0 F O Z X Q v U E l D Q U 5 l d C 9 B b m 5 1 Y W x S Z X B v c n Q v V G F i b G U 0 N m J f M j A y M C 5 7 c m V h Z G 1 f d W 5 r b m 9 3 b i w x M X 0 m c X V v d D s s J n F 1 b 3 Q 7 T 2 R i Y y 5 E Y X R h U 2 9 1 c m N l X F w v M S 9 k c 2 4 9 U E l D Q U 5 l d C 9 Q S U N B T m V 0 L 0 F u b n V h b F J l c G 9 y d C 9 U Y W J s Z T Q 2 Y l 8 y M D I w L n t u X 3 R v d G F s L D E y f S Z x d W 9 0 O y w m c X V v d D t P Z G J j L k R h d G F T b 3 V y Y 2 V c X C 8 x L 2 R z b j 1 Q S U N B T m V 0 L 1 B J Q 0 F O Z X Q v Q W 5 u d W F s U m V w b 3 J 0 L 1 R h Y m x l N D Z i X z I w M j A u e 3 J l Y W R t X 3 R v d G F s L D E z f S Z x d W 9 0 O 1 0 s J n F 1 b 3 Q 7 Q 2 9 s d W 1 u Q 2 9 1 b n Q m c X V v d D s 6 M T Q s J n F 1 b 3 Q 7 S 2 V 5 Q 2 9 s d W 1 u T m F t Z X M m c X V v d D s 6 W 1 0 s J n F 1 b 3 Q 7 Q 2 9 s d W 1 u S W R l b n R p d G l l c y Z x d W 9 0 O z p b J n F 1 b 3 Q 7 T 2 R i Y y 5 E Y X R h U 2 9 1 c m N l X F w v M S 9 k c 2 4 9 U E l D Q U 5 l d C 9 Q S U N B T m V 0 L 0 F u b n V h b F J l c G 9 y d C 9 U Y W J s Z T Q 2 Y l 8 y M D I w L n t k a X N w X 3 l l Y X I s M H 0 m c X V v d D s s J n F 1 b 3 Q 7 T 2 R i Y y 5 E Y X R h U 2 9 1 c m N l X F w v M S 9 k c 2 4 9 U E l D Q U 5 l d C 9 Q S U N B T m V 0 L 0 F u b n V h b F J l c G 9 y d C 9 U Y W J s Z T Q 2 Y l 8 y M D I w L n t w a W N 1 L D F 9 J n F 1 b 3 Q 7 L C Z x d W 9 0 O 0 9 k Y m M u R G F 0 Y V N v d X J j Z V x c L z E v Z H N u P V B J Q 0 F O Z X Q v U E l D Q U 5 l d C 9 B b m 5 1 Y W x S Z X B v c n Q v V G F i b G U 0 N m J f M j A y M C 5 7 b l 9 w b G F u b m V k c 3 V y Z y w y f S Z x d W 9 0 O y w m c X V v d D t P Z G J j L k R h d G F T b 3 V y Y 2 V c X C 8 x L 2 R z b j 1 Q S U N B T m V 0 L 1 B J Q 0 F O Z X Q v Q W 5 u d W F s U m V w b 3 J 0 L 1 R h Y m x l N D Z i X z I w M j A u e 3 J l Y W R t X 3 B s Y W 5 u Z W R z d X J n L D N 9 J n F 1 b 3 Q 7 L C Z x d W 9 0 O 0 9 k Y m M u R G F 0 Y V N v d X J j Z V x c L z E v Z H N u P V B J Q 0 F O Z X Q v U E l D Q U 5 l d C 9 B b m 5 1 Y W x S Z X B v c n Q v V G F i b G U 0 N m J f M j A y M C 5 7 b l 9 1 b n B s Y W 5 u Z W R z d X J n L D R 9 J n F 1 b 3 Q 7 L C Z x d W 9 0 O 0 9 k Y m M u R G F 0 Y V N v d X J j Z V x c L z E v Z H N u P V B J Q 0 F O Z X Q v U E l D Q U 5 l d C 9 B b m 5 1 Y W x S Z X B v c n Q v V G F i b G U 0 N m J f M j A y M C 5 7 c m V h Z G 1 f d W 5 w b G F u b m V k c 3 V y Z y w 1 f S Z x d W 9 0 O y w m c X V v d D t P Z G J j L k R h d G F T b 3 V y Y 2 V c X C 8 x L 2 R z b j 1 Q S U N B T m V 0 L 1 B J Q 0 F O Z X Q v Q W 5 u d W F s U m V w b 3 J 0 L 1 R h Y m x l N D Z i X z I w M j A u e 2 5 f c G x h b m 5 l Z G 9 0 a C w 2 f S Z x d W 9 0 O y w m c X V v d D t P Z G J j L k R h d G F T b 3 V y Y 2 V c X C 8 x L 2 R z b j 1 Q S U N B T m V 0 L 1 B J Q 0 F O Z X Q v Q W 5 u d W F s U m V w b 3 J 0 L 1 R h Y m x l N D Z i X z I w M j A u e 3 J l Y W R t X 3 B s Y W 5 u Z W R v d G g s N 3 0 m c X V v d D s s J n F 1 b 3 Q 7 T 2 R i Y y 5 E Y X R h U 2 9 1 c m N l X F w v M S 9 k c 2 4 9 U E l D Q U 5 l d C 9 Q S U N B T m V 0 L 0 F u b n V h b F J l c G 9 y d C 9 U Y W J s Z T Q 2 Y l 8 y M D I w L n t u X 3 V u c G x h b m 5 l Z G 9 0 a C w 4 f S Z x d W 9 0 O y w m c X V v d D t P Z G J j L k R h d G F T b 3 V y Y 2 V c X C 8 x L 2 R z b j 1 Q S U N B T m V 0 L 1 B J Q 0 F O Z X Q v Q W 5 u d W F s U m V w b 3 J 0 L 1 R h Y m x l N D Z i X z I w M j A u e 3 J l Y W R t X 3 V u c G x h b m 5 l Z G 9 0 a C w 5 f S Z x d W 9 0 O y w m c X V v d D t P Z G J j L k R h d G F T b 3 V y Y 2 V c X C 8 x L 2 R z b j 1 Q S U N B T m V 0 L 1 B J Q 0 F O Z X Q v Q W 5 u d W F s U m V w b 3 J 0 L 1 R h Y m x l N D Z i X z I w M j A u e 2 5 f d W 5 r b m 9 3 b i w x M H 0 m c X V v d D s s J n F 1 b 3 Q 7 T 2 R i Y y 5 E Y X R h U 2 9 1 c m N l X F w v M S 9 k c 2 4 9 U E l D Q U 5 l d C 9 Q S U N B T m V 0 L 0 F u b n V h b F J l c G 9 y d C 9 U Y W J s Z T Q 2 Y l 8 y M D I w L n t y Z W F k b V 9 1 b m t u b 3 d u L D E x f S Z x d W 9 0 O y w m c X V v d D t P Z G J j L k R h d G F T b 3 V y Y 2 V c X C 8 x L 2 R z b j 1 Q S U N B T m V 0 L 1 B J Q 0 F O Z X Q v Q W 5 u d W F s U m V w b 3 J 0 L 1 R h Y m x l N D Z i X z I w M j A u e 2 5 f d G 9 0 Y W w s M T J 9 J n F 1 b 3 Q 7 L C Z x d W 9 0 O 0 9 k Y m M u R G F 0 Y V N v d X J j Z V x c L z E v Z H N u P V B J Q 0 F O Z X Q v U E l D Q U 5 l d C 9 B b m 5 1 Y W x S Z X B v c n Q v V G F i b G U 0 N m J f M j A y M C 5 7 c m V h Z G 1 f d G 9 0 Y W w s M T N 9 J n F 1 b 3 Q 7 X S w m c X V v d D t S Z W x h d G l v b n N o a X B J b m Z v J n F 1 b 3 Q 7 O l t d f S I g L z 4 8 R W 5 0 c n k g V H l w Z T 0 i R m l s b F N 0 Y X R 1 c y I g V m F s d W U 9 I n N D b 2 1 w b G V 0 Z S I g L z 4 8 R W 5 0 c n k g V H l w Z T 0 i R m l s b E N v b H V t b k 5 h b W V z I i B W Y W x 1 Z T 0 i c 1 s m c X V v d D t k a X N w X 3 l l Y X I m c X V v d D s s J n F 1 b 3 Q 7 c G l j d S Z x d W 9 0 O y w m c X V v d D t u X 3 B s Y W 5 u Z W R z d X J n J n F 1 b 3 Q 7 L C Z x d W 9 0 O 3 J l Y W R t X 3 B s Y W 5 u Z W R z d X J n J n F 1 b 3 Q 7 L C Z x d W 9 0 O 2 5 f d W 5 w b G F u b m V k c 3 V y Z y Z x d W 9 0 O y w m c X V v d D t y Z W F k b V 9 1 b n B s Y W 5 u Z W R z d X J n J n F 1 b 3 Q 7 L C Z x d W 9 0 O 2 5 f c G x h b m 5 l Z G 9 0 a C Z x d W 9 0 O y w m c X V v d D t y Z W F k b V 9 w b G F u b m V k b 3 R o J n F 1 b 3 Q 7 L C Z x d W 9 0 O 2 5 f d W 5 w b G F u b m V k b 3 R o J n F 1 b 3 Q 7 L C Z x d W 9 0 O 3 J l Y W R t X 3 V u c G x h b m 5 l Z G 9 0 a C Z x d W 9 0 O y w m c X V v d D t u X 3 V u a 2 5 v d 2 4 m c X V v d D s s J n F 1 b 3 Q 7 c m V h Z G 1 f d W 5 r b m 9 3 b i Z x d W 9 0 O y w m c X V v d D t u X 3 R v d G F s J n F 1 b 3 Q 7 L C Z x d W 9 0 O 3 J l Y W R t X 3 R v d G F s J n F 1 b 3 Q 7 X S I g L z 4 8 R W 5 0 c n k g V H l w Z T 0 i R m l s b E N v b H V t b l R 5 c G V z I i B W Y W x 1 Z T 0 i c 0 J n W U N C U U l G Q W d V Q 0 J R S U Z B Z 1 U 9 I i A v P j x F b n R y e S B U e X B l P S J G a W x s T G F z d F V w Z G F 0 Z W Q i I F Z h b H V l P S J k M j A y M C 0 x M i 0 w N 1 Q x M T o 0 M D o x M S 4 1 N z U w O T k 0 W i I g L z 4 8 R W 5 0 c n k g V H l w Z T 0 i R m l s b E V y c m 9 y Q 2 9 1 b n Q i I F Z h b H V l P S J s M C I g L z 4 8 R W 5 0 c n k g V H l w Z T 0 i R m l s b E V y c m 9 y Q 2 9 k Z S I g V m F s d W U 9 I n N V b m t u b 3 d u I i A v P j x F b n R y e S B U e X B l P S J G a W x s Q 2 9 1 b n Q i I F Z h b H V l P S J s M T A w I i A v P j x F b n R y e S B U e X B l P S J B Z G R l Z F R v R G F 0 Y U 1 v Z G V s I i B W Y W x 1 Z T 0 i b D E i I C 8 + P E V u d H J 5 I F R 5 c G U 9 I l J l Y 2 9 2 Z X J 5 V G F y Z 2 V 0 U m 9 3 I i B W Y W x 1 Z T 0 i b D E i I C 8 + P E V u d H J 5 I F R 5 c G U 9 I l J l Y 2 9 2 Z X J 5 V G F y Z 2 V 0 Q 2 9 s d W 1 u I i B W Y W x 1 Z T 0 i b D E i I C 8 + P E V u d H J 5 I F R 5 c G U 9 I l J l Y 2 9 2 Z X J 5 V G F y Z 2 V 0 U 2 h l Z X Q i I F Z h b H V l P S J z U 2 h l Z X Q 1 N i I g L z 4 8 R W 5 0 c n k g V H l w Z T 0 i U X V l c n l J R C I g V m F s d W U 9 I n N h M G J i M T I 0 N i 0 4 M z k 4 L T Q 0 O G U t O G U 2 M S 1 i N 2 U y Z D Z l N G N k Y j A i I C 8 + P C 9 T d G F i b G V F b n R y a W V z P j w v S X R l b T 4 8 S X R l b T 4 8 S X R l b U x v Y 2 F 0 a W 9 u P j x J d G V t V H l w Z T 5 G b 3 J t d W x h P C 9 J d G V t V H l w Z T 4 8 S X R l b V B h d G g + U 2 V j d G l v b j E v V G F i b G U 0 N m J f M j A y M C 9 T b 3 V y Y 2 U 8 L 0 l 0 Z W 1 Q Y X R o P j w v S X R l b U x v Y 2 F 0 a W 9 u P j x T d G F i b G V F b n R y a W V z I C 8 + P C 9 J d G V t P j x J d G V t P j x J d G V t T G 9 j Y X R p b 2 4 + P E l 0 Z W 1 U e X B l P k Z v c m 1 1 b G E 8 L 0 l 0 Z W 1 U e X B l P j x J d G V t U G F 0 a D 5 T Z W N 0 a W 9 u M S 9 U Y W J s Z T Q 2 Y l 8 y M D I w L 1 B J Q 0 F O Z X R f R G F 0 Y W J h c 2 U 8 L 0 l 0 Z W 1 Q Y X R o P j w v S X R l b U x v Y 2 F 0 a W 9 u P j x T d G F i b G V F b n R y a W V z I C 8 + P C 9 J d G V t P j x J d G V t P j x J d G V t T G 9 j Y X R p b 2 4 + P E l 0 Z W 1 U e X B l P k Z v c m 1 1 b G E 8 L 0 l 0 Z W 1 U e X B l P j x J d G V t U G F 0 a D 5 T Z W N 0 a W 9 u M S 9 U Y W J s Z T Q 2 Y l 8 y M D I w L 0 F u b n V h b F J l c G 9 y d F 9 T Y 2 h l b W E 8 L 0 l 0 Z W 1 Q Y X R o P j w v S X R l b U x v Y 2 F 0 a W 9 u P j x T d G F i b G V F b n R y a W V z I C 8 + P C 9 J d G V t P j x J d G V t P j x J d G V t T G 9 j Y X R p b 2 4 + P E l 0 Z W 1 U e X B l P k Z v c m 1 1 b G E 8 L 0 l 0 Z W 1 U e X B l P j x J d G V t U G F 0 a D 5 T Z W N 0 a W 9 u M S 9 U Y W J s Z T Q 2 Y l 8 y M D I w L 1 R h Y m x l N D Z i X z I w M j B f V G F i b G U 8 L 0 l 0 Z W 1 Q Y X R o P j w v S X R l b U x v Y 2 F 0 a W 9 u P j x T d G F i b G V F b n R y a W V z I C 8 + P C 9 J d G V t P j x J d G V t P j x J d G V t T G 9 j Y X R p b 2 4 + P E l 0 Z W 1 U e X B l P k Z v c m 1 1 b G E 8 L 0 l 0 Z W 1 U e X B l P j x J d G V t U G F 0 a D 5 T Z W N 0 a W 9 u M S 9 U Y W J s Z T Q 2 Y l 9 p a 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f a W l 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0 N v b H V t b k N v d W 5 0 J n F 1 b 3 Q 7 O j Q s J n F 1 b 3 Q 7 S 2 V 5 Q 2 9 s d W 1 u T m F t Z X M m c X V v d D s 6 W 1 0 s J n F 1 b 3 Q 7 Q 2 9 s d W 1 u S W R l b n R p d G l l c y Z x d W 9 0 O z p b J n F 1 b 3 Q 7 T 2 R i Y y 5 E Y X R h U 2 9 1 c m N l X F w v M S 9 k c 2 4 9 U E l D Q U 5 l d C 9 Q S U N B T m V 0 L 0 F u b n V h b F J l c G 9 y d C 9 U Y W J s Z T Q 2 Y l 9 p a V 8 y M D I w L n t k a X N w X 3 l l Y X I s M H 0 m c X V v d D s s J n F 1 b 3 Q 7 T 2 R i Y y 5 E Y X R h U 2 9 1 c m N l X F w v M S 9 k c 2 4 9 U E l D Q U 5 l d C 9 Q S U N B T m V 0 L 0 F u b n V h b F J l c G 9 y d C 9 U Y W J s Z T Q 2 Y l 9 p a V 8 y M D I w L n t j b 3 V u d H J 5 L D F 9 J n F 1 b 3 Q 7 L C Z x d W 9 0 O 0 9 k Y m M u R G F 0 Y V N v d X J j Z V x c L z E v Z H N u P V B J Q 0 F O Z X Q v U E l D Q U 5 l d C 9 B b m 5 1 Y W x S Z X B v c n Q v V G F i b G U 0 N m J f a W l f M j A y M C 5 7 c m V h Z G 1 f d G 9 0 Y W w s M n 0 m c X V v d D s s J n F 1 b 3 Q 7 T 2 R i Y y 5 E Y X R h U 2 9 1 c m N l X F w v M S 9 k c 2 4 9 U E l D Q U 5 l d C 9 Q S U N B T m V 0 L 0 F u b n V h b F J l c G 9 y d C 9 U Y W J s Z T Q 2 Y l 9 p a V 8 y M D I w L n t w Z X J j L D N 9 J n F 1 b 3 Q 7 X S w m c X V v d D t S Z W x h d G l v b n N o a X B J b m Z v J n F 1 b 3 Q 7 O l t d f S I g L z 4 8 R W 5 0 c n k g V H l w Z T 0 i R m l s b F N 0 Y X R 1 c y I g V m F s d W U 9 I n N D b 2 1 w b G V 0 Z S I g L z 4 8 R W 5 0 c n k g V H l w Z T 0 i R m l s b E N v b H V t b k 5 h b W V z I i B W Y W x 1 Z T 0 i c 1 s m c X V v d D t k a X N w X 3 l l Y X I m c X V v d D s s J n F 1 b 3 Q 7 Y 2 9 1 b n R y e S Z x d W 9 0 O y w m c X V v d D t y Z W F k b V 9 0 b 3 R h b C Z x d W 9 0 O y w m c X V v d D t w Z X J j J n F 1 b 3 Q 7 X S I g L z 4 8 R W 5 0 c n k g V H l w Z T 0 i R m l s b E N v b H V t b l R 5 c G V z I i B W Y W x 1 Z T 0 i c 0 J n W U Z C U T 0 9 I i A v P j x F b n R y e S B U e X B l P S J G a W x s T G F z d F V w Z G F 0 Z W Q i I F Z h b H V l P S J k M j A y M C 0 x M i 0 w N 1 Q x M T o 0 M z o 0 M y 4 z M T E 2 M T A z W i I g L z 4 8 R W 5 0 c n k g V H l w Z T 0 i R m l s b E V y c m 9 y Q 2 9 1 b n Q i I F Z h b H V l P S J s M C I g L z 4 8 R W 5 0 c n k g V H l w Z T 0 i R m l s b E V y c m 9 y Q 2 9 k Z S I g V m F s d W U 9 I n N V b m t u b 3 d u I i A v P j x F b n R y e S B U e X B l P S J G a W x s Q 2 9 1 b n Q i I F Z h b H V l P S J s M j g i I C 8 + P E V u d H J 5 I F R 5 c G U 9 I k F k Z G V k V G 9 E Y X R h T W 9 k Z W w i I F Z h b H V l P S J s M S I g L z 4 8 R W 5 0 c n k g V H l w Z T 0 i U m V j b 3 Z l c n l U Y X J n Z X R S b 3 c i I F Z h b H V l P S J s M S I g L z 4 8 R W 5 0 c n k g V H l w Z T 0 i U m V j b 3 Z l c n l U Y X J n Z X R D b 2 x 1 b W 4 i I F Z h b H V l P S J s M S I g L z 4 8 R W 5 0 c n k g V H l w Z T 0 i U m V j b 3 Z l c n l U Y X J n Z X R T a G V l d C I g V m F s d W U 9 I n N T a G V l d D U 5 I i A v P j x F b n R y e S B U e X B l P S J R d W V y e U l E I i B W Y W x 1 Z T 0 i c 2 E 5 N m Q 1 M m I w L T c 3 M 2 E t N G U 0 Z C 0 4 Z j d h L W E 3 O T Q z O G Q x N T U y Z S I g L z 4 8 L 1 N 0 Y W J s Z U V u d H J p Z X M + P C 9 J d G V t P j x J d G V t P j x J d G V t T G 9 j Y X R p b 2 4 + P E l 0 Z W 1 U e X B l P k Z v c m 1 1 b G E 8 L 0 l 0 Z W 1 U e X B l P j x J d G V t U G F 0 a D 5 T Z W N 0 a W 9 u M S 9 U Y W J s Z T Q 2 Y l 9 p a V 8 y M D I w L 1 N v d X J j Z T w v S X R l b V B h d G g + P C 9 J d G V t T G 9 j Y X R p b 2 4 + P F N 0 Y W J s Z U V u d H J p Z X M g L z 4 8 L 0 l 0 Z W 0 + P E l 0 Z W 0 + P E l 0 Z W 1 M b 2 N h d G l v b j 4 8 S X R l b V R 5 c G U + R m 9 y b X V s Y T w v S X R l b V R 5 c G U + P E l 0 Z W 1 Q Y X R o P l N l Y 3 R p b 2 4 x L 1 R h Y m x l N D Z i X 2 l p X z I w M j A v U E l D Q U 5 l d F 9 E Y X R h Y m F z Z T w v S X R l b V B h d G g + P C 9 J d G V t T G 9 j Y X R p b 2 4 + P F N 0 Y W J s Z U V u d H J p Z X M g L z 4 8 L 0 l 0 Z W 0 + P E l 0 Z W 0 + P E l 0 Z W 1 M b 2 N h d G l v b j 4 8 S X R l b V R 5 c G U + R m 9 y b X V s Y T w v S X R l b V R 5 c G U + P E l 0 Z W 1 Q Y X R o P l N l Y 3 R p b 2 4 x L 1 R h Y m x l N D Z i X 2 l p X z I w M j A v Q W 5 u d W F s U m V w b 3 J 0 X 1 N j a G V t Y T w v S X R l b V B h d G g + P C 9 J d G V t T G 9 j Y X R p b 2 4 + P F N 0 Y W J s Z U V u d H J p Z X M g L z 4 8 L 0 l 0 Z W 0 + P E l 0 Z W 0 + P E l 0 Z W 1 M b 2 N h d G l v b j 4 8 S X R l b V R 5 c G U + R m 9 y b X V s Y T w v S X R l b V R 5 c G U + P E l 0 Z W 1 Q Y X R o P l N l Y 3 R p b 2 4 x L 1 R h Y m x l N D Z i X 2 l p X z I w M j A v V G F i b G U 0 N m J f a W l f M j A y M F 9 U Y W J s Z T w v S X R l b V B h d G g + P C 9 J d G V t T G 9 j Y X R p b 2 4 + P F N 0 Y W J s Z U V u d H J p Z X M g L z 4 8 L 0 l 0 Z W 0 + P E l 0 Z W 0 + P E l 0 Z W 1 M b 2 N h d G l v b j 4 8 S X R l b V R 5 c G U + R m 9 y b X V s Y T w v S X R l b V R 5 c G U + P E l 0 Z W 1 Q Y X R o P l N l Y 3 R p b 2 4 x L 1 R h Y m x l N D Z i a 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p 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U Y W J s Z T Q 2 Y m l f M j A y M C 5 7 c G l j d S w w f S Z x d W 9 0 O y w m c X V v d D t P Z G J j L k R h d G F T b 3 V y Y 2 V c X C 8 x L 2 R z b j 1 Q S U N B T m V 0 L 1 B J Q 0 F O Z X Q v Q W 5 u d W F s U m V w b 3 J 0 L 1 R h Y m x l N D Z i a V 8 y M D I w L n t k a X N w X 3 l l Y X I s M X 0 m c X V v d D s s J n F 1 b 3 Q 7 T 2 R i Y y 5 E Y X R h U 2 9 1 c m N l X F w v M S 9 k c 2 4 9 U E l D Q U 5 l d C 9 Q S U N B T m V 0 L 0 F u b n V h b F J l c G 9 y d C 9 U Y W J s Z T Q 2 Y m l f M j A y M C 5 7 c m V s Y X R p d m V y a X N r X 2 R p c 3 B s Y X k s M n 0 m c X V v d D t d L C Z x d W 9 0 O 0 N v b H V t b k N v d W 5 0 J n F 1 b 3 Q 7 O j M s J n F 1 b 3 Q 7 S 2 V 5 Q 2 9 s d W 1 u T m F t Z X M m c X V v d D s 6 W 1 0 s J n F 1 b 3 Q 7 Q 2 9 s d W 1 u S W R l b n R p d G l l c y Z x d W 9 0 O z p b J n F 1 b 3 Q 7 T 2 R i Y y 5 E Y X R h U 2 9 1 c m N l X F w v M S 9 k c 2 4 9 U E l D Q U 5 l d C 9 Q S U N B T m V 0 L 0 F u b n V h b F J l c G 9 y d C 9 U Y W J s Z T Q 2 Y m l f M j A y M C 5 7 c G l j d S w w f S Z x d W 9 0 O y w m c X V v d D t P Z G J j L k R h d G F T b 3 V y Y 2 V c X C 8 x L 2 R z b j 1 Q S U N B T m V 0 L 1 B J Q 0 F O Z X Q v Q W 5 u d W F s U m V w b 3 J 0 L 1 R h Y m x l N D Z i a V 8 y M D I w L n t k a X N w X 3 l l Y X I s M X 0 m c X V v d D s s J n F 1 b 3 Q 7 T 2 R i Y y 5 E Y X R h U 2 9 1 c m N l X F w v M S 9 k c 2 4 9 U E l D Q U 5 l d C 9 Q S U N B T m V 0 L 0 F u b n V h b F J l c G 9 y d C 9 U Y W J s Z T Q 2 Y m l f M j A y M C 5 7 c m V s Y X R p d m V y a X N r X 2 R p c 3 B s Y X k s M n 0 m c X V v d D t d L C Z x d W 9 0 O 1 J l b G F 0 a W 9 u c 2 h p c E l u Z m 8 m c X V v d D s 6 W 1 1 9 I i A v P j x F b n R y e S B U e X B l P S J G a W x s U 3 R h d H V z I i B W Y W x 1 Z T 0 i c 0 N v b X B s Z X R l I i A v P j x F b n R y e S B U e X B l P S J G a W x s Q 2 9 s d W 1 u T m F t Z X M i I F Z h b H V l P S J z W y Z x d W 9 0 O 3 B p Y 3 U m c X V v d D s s J n F 1 b 3 Q 7 Z G l z c F 9 5 Z W F y J n F 1 b 3 Q 7 L C Z x d W 9 0 O 3 J l b G F 0 a X Z l c m l z a 1 9 k a X N w b G F 5 J n F 1 b 3 Q 7 X S I g L z 4 8 R W 5 0 c n k g V H l w Z T 0 i R m l s b E N v b H V t b l R 5 c G V z I i B W Y W x 1 Z T 0 i c 0 J n W U Y i I C 8 + P E V u d H J 5 I F R 5 c G U 9 I k Z p b G x M Y X N 0 V X B k Y X R l Z C I g V m F s d W U 9 I m Q y M D I w L T E y L T A 3 V D E x O j Q y O j E 4 L j M 3 O D U 4 M T R a I i A v P j x F b n R y e S B U e X B l P S J G a W x s R X J y b 3 J D b 3 V u d C I g V m F s d W U 9 I m w w I i A v P j x F b n R y e S B U e X B l P S J G a W x s R X J y b 3 J D b 2 R l I i B W Y W x 1 Z T 0 i c 1 V u a 2 5 v d 2 4 i I C 8 + P E V u d H J 5 I F R 5 c G U 9 I k Z p b G x D b 3 V u d C I g V m F s d W U 9 I m w x M z I i I C 8 + P E V u d H J 5 I F R 5 c G U 9 I k F k Z G V k V G 9 E Y X R h T W 9 k Z W w i I F Z h b H V l P S J s M S I g L z 4 8 R W 5 0 c n k g V H l w Z T 0 i U m V j b 3 Z l c n l U Y X J n Z X R S b 3 c i I F Z h b H V l P S J s M S I g L z 4 8 R W 5 0 c n k g V H l w Z T 0 i U m V j b 3 Z l c n l U Y X J n Z X R D b 2 x 1 b W 4 i I F Z h b H V l P S J s M S I g L z 4 8 R W 5 0 c n k g V H l w Z T 0 i U m V j b 3 Z l c n l U Y X J n Z X R T a G V l d C I g V m F s d W U 9 I n N T a G V l d D U 4 I i A v P j x F b n R y e S B U e X B l P S J R d W V y e U l E I i B W Y W x 1 Z T 0 i c z h m O W M 2 Y m R h L T g w Y T c t N D g x O S 1 h Z j A 3 L T B l O D R m Y z l i Z W J l M i I g L z 4 8 L 1 N 0 Y W J s Z U V u d H J p Z X M + P C 9 J d G V t P j x J d G V t P j x J d G V t T G 9 j Y X R p b 2 4 + P E l 0 Z W 1 U e X B l P k Z v c m 1 1 b G E 8 L 0 l 0 Z W 1 U e X B l P j x J d G V t U G F 0 a D 5 T Z W N 0 a W 9 u M S 9 U Y W J s Z T Q 2 Y m l f M j A y M C 9 T b 3 V y Y 2 U 8 L 0 l 0 Z W 1 Q Y X R o P j w v S X R l b U x v Y 2 F 0 a W 9 u P j x T d G F i b G V F b n R y a W V z I C 8 + P C 9 J d G V t P j x J d G V t P j x J d G V t T G 9 j Y X R p b 2 4 + P E l 0 Z W 1 U e X B l P k Z v c m 1 1 b G E 8 L 0 l 0 Z W 1 U e X B l P j x J d G V t U G F 0 a D 5 T Z W N 0 a W 9 u M S 9 U Y W J s Z T Q 2 Y m l f M j A y M C 9 Q S U N B T m V 0 X 0 R h d G F i Y X N l P C 9 J d G V t U G F 0 a D 4 8 L 0 l 0 Z W 1 M b 2 N h d G l v b j 4 8 U 3 R h Y m x l R W 5 0 c m l l c y A v P j w v S X R l b T 4 8 S X R l b T 4 8 S X R l b U x v Y 2 F 0 a W 9 u P j x J d G V t V H l w Z T 5 G b 3 J t d W x h P C 9 J d G V t V H l w Z T 4 8 S X R l b V B h d G g + U 2 V j d G l v b j E v V G F i b G U 0 N m J p X z I w M j A v Q W 5 u d W F s U m V w b 3 J 0 X 1 N j a G V t Y T w v S X R l b V B h d G g + P C 9 J d G V t T G 9 j Y X R p b 2 4 + P F N 0 Y W J s Z U V u d H J p Z X M g L z 4 8 L 0 l 0 Z W 0 + P E l 0 Z W 0 + P E l 0 Z W 1 M b 2 N h d G l v b j 4 8 S X R l b V R 5 c G U + R m 9 y b X V s Y T w v S X R l b V R 5 c G U + P E l 0 Z W 1 Q Y X R o P l N l Y 3 R p b 2 4 x L 1 R h Y m x l N D Z i a V 8 y M D I w L 1 R h Y m x l N D Z i a V 8 y M D I w X 1 R h Y m x l P C 9 J d G V t U G F 0 a D 4 8 L 0 l 0 Z W 1 M b 2 N h d G l v b j 4 8 U 3 R h Y m x l R W 5 0 c m l l c y A v P j w v S X R l b T 4 8 S X R l b T 4 8 S X R l b U x v Y 2 F 0 a W 9 u P j x J d G V t V H l w Z T 5 G b 3 J t d W x h P C 9 J d G V t V H l w Z T 4 8 S X R l b V B h d G g + U 2 V j d G l v b j E v V G F i b G U 0 O 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O V 8 y M D I w 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g s J n F 1 b 3 Q 7 a 2 V 5 Q 2 9 s d W 1 u T m F t Z X M m c X V v d D s 6 W 1 0 s J n F 1 b 3 Q 7 c X V l c n l S Z W x h d G l v b n N o a X B z J n F 1 b 3 Q 7 O l t d L C Z x d W 9 0 O 2 N v b H V t b k l k Z W 5 0 a X R p Z X M m c X V v d D s 6 W y Z x d W 9 0 O 0 9 k Y m M u R G F 0 Y V N v d X J j Z V x c L z E v Z H N u P V B J Q 0 F O Z X Q v U E l D Q U 5 l d C 9 B b m 5 1 Y W x S Z X B v c n Q v V G F i b G U 0 O V 8 y M D I w L n t 0 c n V z d C w w f S Z x d W 9 0 O y w m c X V v d D t P Z G J j L k R h d G F T b 3 V y Y 2 V c X C 8 x L 2 R z b j 1 Q S U N B T m V 0 L 1 B J Q 0 F O Z X Q v Q W 5 u d W F s U m V w b 3 J 0 L 1 R h Y m x l N D l f M j A y M C 5 7 Y W R t a X N z a W 9 u c y w x f S Z x d W 9 0 O y w m c X V v d D t P Z G J j L k R h d G F T b 3 V y Y 2 V c X C 8 x L 2 R z b j 1 Q S U N B T m V 0 L 1 B J Q 0 F O Z X Q v Q W 5 u d W F s U m V w b 3 J 0 L 1 R h Y m x l N D l f M j A y M C 5 7 c 2 1 y Y 3 I s M n 0 m c X V v d D s s J n F 1 b 3 Q 7 T 2 R i Y y 5 E Y X R h U 2 9 1 c m N l X F w v M S 9 k c 2 4 9 U E l D Q U 5 l d C 9 Q S U N B T m V 0 L 0 F u b n V h b F J l c G 9 y d C 9 U Y W J s Z T Q 5 X z I w M j A u e 3 N t c m N s b y w z f S Z x d W 9 0 O y w m c X V v d D t P Z G J j L k R h d G F T b 3 V y Y 2 V c X C 8 x L 2 R z b j 1 Q S U N B T m V 0 L 1 B J Q 0 F O Z X Q v Q W 5 u d W F s U m V w b 3 J 0 L 1 R h Y m x l N D l f M j A y M C 5 7 c 2 1 y Y 2 h p L D R 9 J n F 1 b 3 Q 7 L C Z x d W 9 0 O 0 9 k Y m M u R G F 0 Y V N v d X J j Z V x c L z E v Z H N u P V B J Q 0 F O Z X Q v U E l D Q U 5 l d C 9 B b m 5 1 Y W x S Z X B v c n Q v V G F i b G U 0 O V 8 y M D I w L n t z b X I s N X 0 m c X V v d D s s J n F 1 b 3 Q 7 T 2 R i Y y 5 E Y X R h U 2 9 1 c m N l X F w v M S 9 k c 2 4 9 U E l D Q U 5 l d C 9 Q S U N B T m V 0 L 0 F u b n V h b F J l c G 9 y d C 9 U Y W J s Z T Q 5 X z I w M j A u e 3 N t c m x v L D Z 9 J n F 1 b 3 Q 7 L C Z x d W 9 0 O 0 9 k Y m M u R G F 0 Y V N v d X J j Z V x c L z E v Z H N u P V B J Q 0 F O Z X Q v U E l D Q U 5 l d C 9 B b m 5 1 Y W x S Z X B v c n Q v V G F i b G U 0 O V 8 y M D I w L n t z b X J o a S w 3 f S Z x d W 9 0 O 1 0 s J n F 1 b 3 Q 7 Q 2 9 s d W 1 u Q 2 9 1 b n Q m c X V v d D s 6 O C w m c X V v d D t L Z X l D b 2 x 1 b W 5 O Y W 1 l c y Z x d W 9 0 O z p b X S w m c X V v d D t D b 2 x 1 b W 5 J Z G V u d G l 0 a W V z J n F 1 b 3 Q 7 O l s m c X V v d D t P Z G J j L k R h d G F T b 3 V y Y 2 V c X C 8 x L 2 R z b j 1 Q S U N B T m V 0 L 1 B J Q 0 F O Z X Q v Q W 5 u d W F s U m V w b 3 J 0 L 1 R h Y m x l N D l f M j A y M C 5 7 d H J 1 c 3 Q s M H 0 m c X V v d D s s J n F 1 b 3 Q 7 T 2 R i Y y 5 E Y X R h U 2 9 1 c m N l X F w v M S 9 k c 2 4 9 U E l D Q U 5 l d C 9 Q S U N B T m V 0 L 0 F u b n V h b F J l c G 9 y d C 9 U Y W J s Z T Q 5 X z I w M j A u e 2 F k b W l z c 2 l v b n M s M X 0 m c X V v d D s s J n F 1 b 3 Q 7 T 2 R i Y y 5 E Y X R h U 2 9 1 c m N l X F w v M S 9 k c 2 4 9 U E l D Q U 5 l d C 9 Q S U N B T m V 0 L 0 F u b n V h b F J l c G 9 y d C 9 U Y W J s Z T Q 5 X z I w M j A u e 3 N t c m N y L D J 9 J n F 1 b 3 Q 7 L C Z x d W 9 0 O 0 9 k Y m M u R G F 0 Y V N v d X J j Z V x c L z E v Z H N u P V B J Q 0 F O Z X Q v U E l D Q U 5 l d C 9 B b m 5 1 Y W x S Z X B v c n Q v V G F i b G U 0 O V 8 y M D I w L n t z b X J j b G 8 s M 3 0 m c X V v d D s s J n F 1 b 3 Q 7 T 2 R i Y y 5 E Y X R h U 2 9 1 c m N l X F w v M S 9 k c 2 4 9 U E l D Q U 5 l d C 9 Q S U N B T m V 0 L 0 F u b n V h b F J l c G 9 y d C 9 U Y W J s Z T Q 5 X z I w M j A u e 3 N t c m N o a S w 0 f S Z x d W 9 0 O y w m c X V v d D t P Z G J j L k R h d G F T b 3 V y Y 2 V c X C 8 x L 2 R z b j 1 Q S U N B T m V 0 L 1 B J Q 0 F O Z X Q v Q W 5 u d W F s U m V w b 3 J 0 L 1 R h Y m x l N D l f M j A y M C 5 7 c 2 1 y L D V 9 J n F 1 b 3 Q 7 L C Z x d W 9 0 O 0 9 k Y m M u R G F 0 Y V N v d X J j Z V x c L z E v Z H N u P V B J Q 0 F O Z X Q v U E l D Q U 5 l d C 9 B b m 5 1 Y W x S Z X B v c n Q v V G F i b G U 0 O V 8 y M D I w L n t z b X J s b y w 2 f S Z x d W 9 0 O y w m c X V v d D t P Z G J j L k R h d G F T b 3 V y Y 2 V c X C 8 x L 2 R z b j 1 Q S U N B T m V 0 L 1 B J Q 0 F O Z X Q v Q W 5 u d W F s U m V w b 3 J 0 L 1 R h Y m x l N D l f M j A y M C 5 7 c 2 1 y a G k s N 3 0 m c X V v d D t d L C Z x d W 9 0 O 1 J l b G F 0 a W 9 u c 2 h p c E l u Z m 8 m c X V v d D s 6 W 1 1 9 I i A v P j x F b n R y e S B U e X B l P S J G a W x s U 3 R h d H V z I i B W Y W x 1 Z T 0 i c 0 N v b X B s Z X R l I i A v P j x F b n R y e S B U e X B l P S J G a W x s Q 2 9 s d W 1 u T m F t Z X M i I F Z h b H V l P S J z W y Z x d W 9 0 O 3 R y d X N 0 J n F 1 b 3 Q 7 L C Z x d W 9 0 O 2 F k b W l z c 2 l v b n M m c X V v d D s s J n F 1 b 3 Q 7 c 2 1 y Y 3 I m c X V v d D s s J n F 1 b 3 Q 7 c 2 1 y Y 2 x v J n F 1 b 3 Q 7 L C Z x d W 9 0 O 3 N t c m N o a S Z x d W 9 0 O y w m c X V v d D t z b X I m c X V v d D s s J n F 1 b 3 Q 7 c 2 1 y b G 8 m c X V v d D s s J n F 1 b 3 Q 7 c 2 1 y a G k m c X V v d D t d I i A v P j x F b n R y e S B U e X B l P S J G a W x s Q 2 9 s d W 1 u V H l w Z X M i I F Z h b H V l P S J z Q m d J R k J R V U Z C U V U 9 I i A v P j x F b n R y e S B U e X B l P S J G a W x s T G F z d F V w Z G F 0 Z W Q i I F Z h b H V l P S J k M j A y M C 0 x M i 0 w N 1 Q x M T o 1 M D o 1 N y 4 z N j Y x M D g 1 W i I g L z 4 8 R W 5 0 c n k g V H l w Z T 0 i R m l s b E V y c m 9 y Q 2 9 1 b n Q i I F Z h b H V l P S J s M C I g L z 4 8 R W 5 0 c n k g V H l w Z T 0 i R m l s b E V y c m 9 y Q 2 9 k Z S I g V m F s d W U 9 I n N V b m t u b 3 d u I i A v P j x F b n R y e S B U e X B l P S J G a W x s Q 2 9 1 b n Q i I F Z h b H V l P S J s M z I i I C 8 + P E V u d H J 5 I F R 5 c G U 9 I k F k Z G V k V G 9 E Y X R h T W 9 k Z W w i I F Z h b H V l P S J s M S I g L z 4 8 R W 5 0 c n k g V H l w Z T 0 i U m V j b 3 Z l c n l U Y X J n Z X R S b 3 c i I F Z h b H V l P S J s M S I g L z 4 8 R W 5 0 c n k g V H l w Z T 0 i U m V j b 3 Z l c n l U Y X J n Z X R D b 2 x 1 b W 4 i I F Z h b H V l P S J s M S I g L z 4 8 R W 5 0 c n k g V H l w Z T 0 i U m V j b 3 Z l c n l U Y X J n Z X R T a G V l d C I g V m F s d W U 9 I n N T a G V l d D Y w I i A v P j x F b n R y e S B U e X B l P S J R d W V y e U l E I i B W Y W x 1 Z T 0 i c z h l N j A x Y m M y L T k w O T E t N D B m Z i 0 4 Z D I 4 L T F m Y T l m M G E 2 Z D g 3 O C I g L z 4 8 L 1 N 0 Y W J s Z U V u d H J p Z X M + P C 9 J d G V t P j x J d G V t P j x J d G V t T G 9 j Y X R p b 2 4 + P E l 0 Z W 1 U e X B l P k Z v c m 1 1 b G E 8 L 0 l 0 Z W 1 U e X B l P j x J d G V t U G F 0 a D 5 T Z W N 0 a W 9 u M S 9 U Y W J s Z T Q 5 X z I w M j A v U 2 9 1 c m N l P C 9 J d G V t U G F 0 a D 4 8 L 0 l 0 Z W 1 M b 2 N h d G l v b j 4 8 U 3 R h Y m x l R W 5 0 c m l l c y A v P j w v S X R l b T 4 8 S X R l b T 4 8 S X R l b U x v Y 2 F 0 a W 9 u P j x J d G V t V H l w Z T 5 G b 3 J t d W x h P C 9 J d G V t V H l w Z T 4 8 S X R l b V B h d G g + U 2 V j d G l v b j E v V G F i b G U 0 O V 8 y M D I w L 1 B J Q 0 F O Z X R f R G F 0 Y W J h c 2 U 8 L 0 l 0 Z W 1 Q Y X R o P j w v S X R l b U x v Y 2 F 0 a W 9 u P j x T d G F i b G V F b n R y a W V z I C 8 + P C 9 J d G V t P j x J d G V t P j x J d G V t T G 9 j Y X R p b 2 4 + P E l 0 Z W 1 U e X B l P k Z v c m 1 1 b G E 8 L 0 l 0 Z W 1 U e X B l P j x J d G V t U G F 0 a D 5 T Z W N 0 a W 9 u M S 9 U Y W J s Z T Q 5 X z I w M j A v Q W 5 u d W F s U m V w b 3 J 0 X 1 N j a G V t Y T w v S X R l b V B h d G g + P C 9 J d G V t T G 9 j Y X R p b 2 4 + P F N 0 Y W J s Z U V u d H J p Z X M g L z 4 8 L 0 l 0 Z W 0 + P E l 0 Z W 0 + P E l 0 Z W 1 M b 2 N h d G l v b j 4 8 S X R l b V R 5 c G U + R m 9 y b X V s Y T w v S X R l b V R 5 c G U + P E l 0 Z W 1 Q Y X R o P l N l Y 3 R p b 2 4 x L 1 R h Y m x l N D l f M j A y M C 9 U Y W J s Z T Q 5 X z I w M j B f V G F i b G U 8 L 0 l 0 Z W 1 Q Y X R o P j w v S X R l b U x v Y 2 F 0 a W 9 u P j x T d G F i b G V F b n R y a W V z I C 8 + P C 9 J d G V t P j x J d G V t P j x J d G V t T G 9 j Y X R p b 2 4 + P E l 0 Z W 1 U e X B l P k Z v c m 1 1 b G E 8 L 0 l 0 Z W 1 U e X B l P j x J d G V t U G F 0 a D 5 T Z W N 0 a W 9 u M S 9 U Y W J s Z T U w 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U w 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D b 2 x 1 b W 5 D b 3 V u d C Z x d W 9 0 O z o 4 L C Z x d W 9 0 O 0 t l e U N v b H V t b k 5 h b W V z J n F 1 b 3 Q 7 O l t d L C Z x d W 9 0 O 0 N v b H V t b k l k Z W 5 0 a X R p Z X M m c X V v d D s 6 W y Z x d W 9 0 O 0 9 k Y m M u R G F 0 Y V N v d X J j Z V x c L z E v Z H N u P V B J Q 0 F O Z X Q v U E l D Q U 5 l d C 9 B b m 5 1 Y W x S Z X B v c n Q v V G F i b G U 1 M F 8 y M D I w L n t 0 c n V z d C w w f S Z x d W 9 0 O y w m c X V v d D t P Z G J j L k R h d G F T b 3 V y Y 2 V c X C 8 x L 2 R z b j 1 Q S U N B T m V 0 L 1 B J Q 0 F O Z X Q v Q W 5 u d W F s U m V w b 3 J 0 L 1 R h Y m x l N T B f M j A y M C 5 7 Y W R t a X N z a W 9 u c y w x f S Z x d W 9 0 O y w m c X V v d D t P Z G J j L k R h d G F T b 3 V y Y 2 V c X C 8 x L 2 R z b j 1 Q S U N B T m V 0 L 1 B J Q 0 F O Z X Q v Q W 5 u d W F s U m V w b 3 J 0 L 1 R h Y m x l N T B f M j A y M C 5 7 c 2 1 y Y 3 I s M n 0 m c X V v d D s s J n F 1 b 3 Q 7 T 2 R i Y y 5 E Y X R h U 2 9 1 c m N l X F w v M S 9 k c 2 4 9 U E l D Q U 5 l d C 9 Q S U N B T m V 0 L 0 F u b n V h b F J l c G 9 y d C 9 U Y W J s Z T U w X z I w M j A u e 3 N t c m N s b y w z f S Z x d W 9 0 O y w m c X V v d D t P Z G J j L k R h d G F T b 3 V y Y 2 V c X C 8 x L 2 R z b j 1 Q S U N B T m V 0 L 1 B J Q 0 F O Z X Q v Q W 5 u d W F s U m V w b 3 J 0 L 1 R h Y m x l N T B f M j A y M C 5 7 c 2 1 y Y 2 h p L D R 9 J n F 1 b 3 Q 7 L C Z x d W 9 0 O 0 9 k Y m M u R G F 0 Y V N v d X J j Z V x c L z E v Z H N u P V B J Q 0 F O Z X Q v U E l D Q U 5 l d C 9 B b m 5 1 Y W x S Z X B v c n Q v V G F i b G U 1 M F 8 y M D I w L n t z b X I s N X 0 m c X V v d D s s J n F 1 b 3 Q 7 T 2 R i Y y 5 E Y X R h U 2 9 1 c m N l X F w v M S 9 k c 2 4 9 U E l D Q U 5 l d C 9 Q S U N B T m V 0 L 0 F u b n V h b F J l c G 9 y d C 9 U Y W J s Z T U w X z I w M j A u e 3 N t c m x v L D Z 9 J n F 1 b 3 Q 7 L C Z x d W 9 0 O 0 9 k Y m M u R G F 0 Y V N v d X J j Z V x c L z E v Z H N u P V B J Q 0 F O Z X Q v U E l D Q U 5 l d C 9 B b m 5 1 Y W x S Z X B v c n Q v V G F i b G U 1 M F 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z O j M z L j A y N T g w O D Z 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E i I C 8 + P E V u d H J 5 I F R 5 c G U 9 I l F 1 Z X J 5 S U Q i I F Z h b H V l P S J z O T V l O G Y 0 Z D A t M W Z l M S 0 0 M T g 1 L W I 1 O W I t Y z B j Y j F h O D E y N j M 4 I i A v P j w v U 3 R h Y m x l R W 5 0 c m l l c z 4 8 L 0 l 0 Z W 0 + P E l 0 Z W 0 + P E l 0 Z W 1 M b 2 N h d G l v b j 4 8 S X R l b V R 5 c G U + R m 9 y b X V s Y T w v S X R l b V R 5 c G U + P E l 0 Z W 1 Q Y X R o P l N l Y 3 R p b 2 4 x L 1 R h Y m x l N T B f M j A y M C 9 T b 3 V y Y 2 U 8 L 0 l 0 Z W 1 Q Y X R o P j w v S X R l b U x v Y 2 F 0 a W 9 u P j x T d G F i b G V F b n R y a W V z I C 8 + P C 9 J d G V t P j x J d G V t P j x J d G V t T G 9 j Y X R p b 2 4 + P E l 0 Z W 1 U e X B l P k Z v c m 1 1 b G E 8 L 0 l 0 Z W 1 U e X B l P j x J d G V t U G F 0 a D 5 T Z W N 0 a W 9 u M S 9 U Y W J s Z T U w X z I w M j A v U E l D Q U 5 l d F 9 E Y X R h Y m F z Z T w v S X R l b V B h d G g + P C 9 J d G V t T G 9 j Y X R p b 2 4 + P F N 0 Y W J s Z U V u d H J p Z X M g L z 4 8 L 0 l 0 Z W 0 + P E l 0 Z W 0 + P E l 0 Z W 1 M b 2 N h d G l v b j 4 8 S X R l b V R 5 c G U + R m 9 y b X V s Y T w v S X R l b V R 5 c G U + P E l 0 Z W 1 Q Y X R o P l N l Y 3 R p b 2 4 x L 1 R h Y m x l N T B f M j A y M C 9 B b m 5 1 Y W x S Z X B v c n R f U 2 N o Z W 1 h P C 9 J d G V t U G F 0 a D 4 8 L 0 l 0 Z W 1 M b 2 N h d G l v b j 4 8 U 3 R h Y m x l R W 5 0 c m l l c y A v P j w v S X R l b T 4 8 S X R l b T 4 8 S X R l b U x v Y 2 F 0 a W 9 u P j x J d G V t V H l w Z T 5 G b 3 J t d W x h P C 9 J d G V t V H l w Z T 4 8 S X R l b V B h d G g + U 2 V j d G l v b j E v V G F i b G U 1 M F 8 y M D I w L 1 R h Y m x l N T B f M j A y M F 9 U Y W J s Z T w v S X R l b V B h d G g + P C 9 J d G V t T G 9 j Y X R p b 2 4 + P F N 0 Y W J s Z U V u d H J p Z X M g L z 4 8 L 0 l 0 Z W 0 + P E l 0 Z W 0 + P E l 0 Z W 1 M b 2 N h d G l v b j 4 8 S X R l b V R 5 c G U + R m 9 y b X V s Y T w v S X R l b V R 5 c G U + P E l 0 Z W 1 Q Y X R o P l N l Y 3 R p b 2 4 x L 1 R h Y m x l N T B j a 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c 6 N T A u N T g 3 M j E 5 N 1 o i I C 8 + P E V u d H J 5 I F R 5 c G U 9 I k Z p b G x D b 2 x 1 b W 5 U e X B l c y I g V m F s d W U 9 I n N C Z 1 U 9 I i A v P j x F b n R y e S B U e X B l P S J G a W x s Q 2 9 s d W 1 u T m F t Z X M i I F Z h b H V l P S J z W y Z x d W 9 0 O 1 Z h c m l h Y m x l J n F 1 b 3 Q 7 L C Z x d W 9 0 O 0 N v Z W Z m a W N p Z W 5 0 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0 N v b H V t b k N v d W 5 0 J n F 1 b 3 Q 7 O j I s J n F 1 b 3 Q 7 S 2 V 5 Q 2 9 s d W 1 u T m F t Z X M m c X V v d D s 6 W 1 0 s J n F 1 b 3 Q 7 Q 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1 J l b G F 0 a W 9 u c 2 h p c E l u Z m 8 m c X V v d D s 6 W 1 1 9 I i A v P j w v U 3 R h Y m x l R W 5 0 c m l l c z 4 8 L 0 l 0 Z W 0 + P E l 0 Z W 0 + P E l 0 Z W 1 M b 2 N h d G l v b j 4 8 S X R l b V R 5 c G U + R m 9 y b X V s Y T w v S X R l b V R 5 c G U + P E l 0 Z W 1 Q Y X R o P l N l Y 3 R p b 2 4 x L 1 R h Y m x l N T B j a V 8 y M D I w L 1 N v d X J j Z T w v S X R l b V B h d G g + P C 9 J d G V t T G 9 j Y X R p b 2 4 + P F N 0 Y W J s Z U V u d H J p Z X M g L z 4 8 L 0 l 0 Z W 0 + P E l 0 Z W 0 + P E l 0 Z W 1 M b 2 N h d G l v b j 4 8 S X R l b V R 5 c G U + R m 9 y b X V s Y T w v S X R l b V R 5 c G U + P E l 0 Z W 1 Q Y X R o P l N l Y 3 R p b 2 4 x L 1 R h Y m x l N T B j a V 8 y M D I w L 1 B J Q 0 F O Z X R f R G F 0 Y W J h c 2 U 8 L 0 l 0 Z W 1 Q Y X R o P j w v S X R l b U x v Y 2 F 0 a W 9 u P j x T d G F i b G V F b n R y a W V z I C 8 + P C 9 J d G V t P j x J d G V t P j x J d G V t T G 9 j Y X R p b 2 4 + P E l 0 Z W 1 U e X B l P k Z v c m 1 1 b G E 8 L 0 l 0 Z W 1 U e X B l P j x J d G V t U G F 0 a D 5 T Z W N 0 a W 9 u M S 9 U Y W J s Z T U w Y 2 l f M j A y M C 9 B b m 5 1 Y W x S Z X B v c n R f U 2 N o Z W 1 h P C 9 J d G V t U G F 0 a D 4 8 L 0 l 0 Z W 1 M b 2 N h d G l v b j 4 8 U 3 R h Y m x l R W 5 0 c m l l c y A v P j w v S X R l b T 4 8 S X R l b T 4 8 S X R l b U x v Y 2 F 0 a W 9 u P j x J d G V t V H l w Z T 5 G b 3 J t d W x h P C 9 J d G V t V H l w Z T 4 8 S X R l b V B h d G g + U 2 V j d G l v b j E v V G F i b G U 1 M G N p X z I w M j A v V G F i b G U 1 M G N p X z I w M j B f V G F i b G U 8 L 0 l 0 Z W 1 Q Y X R o P j w v S X R l b U x v Y 2 F 0 a W 9 u P j x T d G F i b G V F b n R y a W V z I C 8 + P C 9 J d G V t P j x J d G V t P j x J d G V t T G 9 j Y X R p b 2 4 + P E l 0 Z W 1 U e X B l P k Z v c m 1 1 b G E 8 L 0 l 0 Z W 1 U e X B l P j x J d G V t U G F 0 a D 5 T Z W N 0 a W 9 u M S 9 U Y W J s Z T U w Y 2 l p 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1 Z h c m l h Y m x l J n F 1 b 3 Q 7 L C Z x d W 9 0 O 0 N v Z W Z m a W N p Z W 5 0 J n F 1 b 3 Q 7 X S I g L z 4 8 R W 5 0 c n k g V H l w Z T 0 i R m l s b E N v b H V t b l R 5 c G V z I i B W Y W x 1 Z T 0 i c 0 J n V T 0 i I C 8 + P E V u d H J 5 I F R 5 c G U 9 I k Z p b G x M Y X N 0 V X B k Y X R l Z C I g V m F s d W U 9 I m Q y M D I w L T E y L T A 3 V D E z O j A 3 O j A 1 L j M 3 N z c x N j R a I i A v P j x F b n R y e S B U e X B l P S J G a W x s R X J y b 3 J D b 3 V u d C I g V m F s d W U 9 I m w w I i A v P j x F b n R y e S B U e X B l P S J G a W x s R X J y b 3 J D b 2 R l I i B W Y W x 1 Z T 0 i c 1 V u a 2 5 v d 2 4 i I C 8 + P E V u d H J 5 I F R 5 c G U 9 I k Z p b G x D b 3 V u d C I g V m F s d W U 9 I m w x N C I g L z 4 8 R W 5 0 c n k g V H l w Z T 0 i Q W R k Z W R U b 0 R h d G F N b 2 R l b C I g V m F s d W U 9 I m w x I i A v P j x F b n R y e S B U e X B l P S J S Z W N v d m V y e V R h c m d l d F J v d y I g V m F s d W U 9 I m w y O C I g L z 4 8 R W 5 0 c n k g V H l w Z T 0 i U m V j b 3 Z l c n l U Y X J n Z X R D b 2 x 1 b W 4 i I F Z h b H V l P S J s M S I g L z 4 8 R W 5 0 c n k g V H l w Z T 0 i U m V j b 3 Z l c n l U Y X J n Z X R T a G V l d C I g V m F s d W U 9 I n M 1 M G M i I C 8 + P E V u d H J 5 I F R 5 c G U 9 I k Z p b G x U Y X J n Z X Q i I F Z h b H V l P S J z V G F i b G U 1 M G N p a V 8 y M D I w I i A v P j x F b n R y e S B U e X B l P S J R d W V y e U l E I i B W Y W x 1 Z T 0 i c z J i Z T E z M z R i L W I 2 Y m E t N D B h N C 1 h Z m Y 4 L W J l Z G E 5 Y T A x Z T Z m M i 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p X z I w M j A u e 1 Z h c m l h Y m x l L D B 9 J n F 1 b 3 Q 7 L C Z x d W 9 0 O 0 9 k Y m M u R G F 0 Y V N v d X J j Z V x c L z E v Z H N u P V B J Q 0 F O Z X Q v U E l D Q U 5 l d C 9 B b m 5 1 Y W x S Z X B v c n Q v V G F i b G U 1 M G N p a V 8 y M D I w L n t D b 2 V m Z m l j a W V u d C w x f S Z x d W 9 0 O 1 0 s J n F 1 b 3 Q 7 Q 2 9 s d W 1 u Q 2 9 1 b n Q m c X V v d D s 6 M i w m c X V v d D t L Z X l D b 2 x 1 b W 5 O Y W 1 l c y Z x d W 9 0 O z p b X S w m c X V v d D t D 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S Z W x h d G l v b n N o a X B J b m Z v J n F 1 b 3 Q 7 O l t d f S I g L z 4 8 L 1 N 0 Y W J s Z U V u d H J p Z X M + P C 9 J d G V t P j x J d G V t P j x J d G V t T G 9 j Y X R p b 2 4 + P E l 0 Z W 1 U e X B l P k Z v c m 1 1 b G E 8 L 0 l 0 Z W 1 U e X B l P j x J d G V t U G F 0 a D 5 T Z W N 0 a W 9 u M S 9 U Y W J s Z T U w Y 2 l p X z I w M j A v U 2 9 1 c m N l P C 9 J d G V t U G F 0 a D 4 8 L 0 l 0 Z W 1 M b 2 N h d G l v b j 4 8 U 3 R h Y m x l R W 5 0 c m l l c y A v P j w v S X R l b T 4 8 S X R l b T 4 8 S X R l b U x v Y 2 F 0 a W 9 u P j x J d G V t V H l w Z T 5 G b 3 J t d W x h P C 9 J d G V t V H l w Z T 4 8 S X R l b V B h d G g + U 2 V j d G l v b j E v V G F i b G U 1 M G N p a V 8 y M D I w L 1 B J Q 0 F O Z X R f R G F 0 Y W J h c 2 U 8 L 0 l 0 Z W 1 Q Y X R o P j w v S X R l b U x v Y 2 F 0 a W 9 u P j x T d G F i b G V F b n R y a W V z I C 8 + P C 9 J d G V t P j x J d G V t P j x J d G V t T G 9 j Y X R p b 2 4 + P E l 0 Z W 1 U e X B l P k Z v c m 1 1 b G E 8 L 0 l 0 Z W 1 U e X B l P j x J d G V t U G F 0 a D 5 T Z W N 0 a W 9 u M S 9 U Y W J s Z T U w Y 2 l p X z I w M j A v Q W 5 u d W F s U m V w b 3 J 0 X 1 N j a G V t Y T w v S X R l b V B h d G g + P C 9 J d G V t T G 9 j Y X R p b 2 4 + P F N 0 Y W J s Z U V u d H J p Z X M g L z 4 8 L 0 l 0 Z W 0 + P E l 0 Z W 0 + P E l 0 Z W 1 M b 2 N h d G l v b j 4 8 S X R l b V R 5 c G U + R m 9 y b X V s Y T w v S X R l b V R 5 c G U + P E l 0 Z W 1 Q Y X R o P l N l Y 3 R p b 2 4 x L 1 R h Y m x l N T B j a W l f M j A y M C 9 U Y W J s Z T U w Y 2 l p X z I w M j B f V G F i b G U 8 L 0 l 0 Z W 1 Q Y X R o P j w v S X R l b U x v Y 2 F 0 a W 9 u P j x T d G F i b G V F b n R y a W V z I C 8 + P C 9 J d G V t P j x J d G V t P j x J d G V t T G 9 j Y X R p b 2 4 + P E l 0 Z W 1 U e X B l P k Z v c m 1 1 b G E 8 L 0 l 0 Z W 1 U e X B l P j x J d G V t U G F 0 a D 5 T Z W N 0 a W 9 u M S 9 U Y W J s Z T Y x 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2 I i A v P j x F b n R y e S B U e X B l P S J G a W x s R X J y b 3 J D b 2 R l I i B W Y W x 1 Z T 0 i c 1 V u a 2 5 v d 2 4 i I C 8 + P E V u d H J 5 I F R 5 c G U 9 I k Z p b G x F c n J v c k N v d W 5 0 I i B W Y W x 1 Z T 0 i b D A i I C 8 + P E V u d H J 5 I F R 5 c G U 9 I k Z p b G x M Y X N 0 V X B k Y X R l Z C I g V m F s d W U 9 I m Q y M D I w L T E y L T A 3 V D E x O j E 3 O j U 0 L j g w O T I z M z Z a I i A v P j x F b n R y e S B U e X B l P S J G a W x s Q 2 9 s d W 1 u V H l w Z X M i I F Z h b H V l P S J z Q m d V R 0 J n W T 0 i I C 8 + P E V u d H J 5 I F R 5 c G U 9 I k Z p b G x D b 2 x 1 b W 5 O Y W 1 l c y I g V m F s d W U 9 I n N b J n F 1 b 3 Q 7 b m F 0 a W 9 u J n F 1 b 3 Q 7 L C Z x d W 9 0 O 1 B v c H V s Y X R p b 2 4 m c X V v d D s s J n F 1 b 3 Q 7 U m F 0 Z V 8 x N z E 5 J n F 1 b 3 Q 7 L C Z x d W 9 0 O 0 x v d 2 V y X z E 3 M T k m c X V v d D s s J n F 1 b 3 Q 7 V X B w Z X J f M T c x O S 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Q 2 9 s d W 1 u Q 2 9 1 b n Q m c X V v d D s 6 N S w m c X V v d D t L Z X l D b 2 x 1 b W 5 O Y W 1 l c y Z x d W 9 0 O z p b X S w m c X V v d D t D b 2 x 1 b W 5 J Z G V u d G l 0 a W V z J n F 1 b 3 Q 7 O l s m c X V v d D t P Z G J j L k R h d G F T b 3 V y Y 2 V c X C 8 x L 2 R z b j 1 Q S U N B T m V 0 L 1 B J Q 0 F O Z X Q v Q W 5 u d W F s U m V w b 3 J 0 L 1 R h Y m x l N j F f M j A y M C 5 7 b m F 0 a W 9 u L D B 9 J n F 1 b 3 Q 7 L C Z x d W 9 0 O 0 9 k Y m M u R G F 0 Y V N v d X J j Z V x c L z E v Z H N u P V B J Q 0 F O Z X Q v U E l D Q U 5 l d C 9 B b m 5 1 Y W x S Z X B v c n Q v V G F i b G U 2 M V 8 y M D I w L n t Q b 3 B 1 b G F 0 a W 9 u L D F 9 J n F 1 b 3 Q 7 L C Z x d W 9 0 O 0 9 k Y m M u R G F 0 Y V N v d X J j Z V x c L z E v Z H N u P V B J Q 0 F O Z X Q v U E l D Q U 5 l d C 9 B b m 5 1 Y W x S Z X B v c n Q v V G F i b G U 2 M V 8 y M D I w L n t S Y X R l X z E 3 M T k s M n 0 m c X V v d D s s J n F 1 b 3 Q 7 T 2 R i Y y 5 E Y X R h U 2 9 1 c m N l X F w v M S 9 k c 2 4 9 U E l D Q U 5 l d C 9 Q S U N B T m V 0 L 0 F u b n V h b F J l c G 9 y d C 9 U Y W J s Z T Y x X z I w M j A u e 0 x v d 2 V y X z E 3 M T k s M 3 0 m c X V v d D s s J n F 1 b 3 Q 7 T 2 R i Y y 5 E Y X R h U 2 9 1 c m N l X F w v M S 9 k c 2 4 9 U E l D Q U 5 l d C 9 Q S U N B T m V 0 L 0 F u b n V h b F J l c G 9 y d C 9 U Y W J s Z T Y x X z I w M j A u e 1 V w c G V y X z E 3 M T k s N H 0 m c X V v d D t d L C Z x d W 9 0 O 1 J l b G F 0 a W 9 u c 2 h p c E l u Z m 8 m c X V v d D s 6 W 1 1 9 I i A v P j w v U 3 R h Y m x l R W 5 0 c m l l c z 4 8 L 0 l 0 Z W 0 + P E l 0 Z W 0 + P E l 0 Z W 1 M b 2 N h d G l v b j 4 8 S X R l b V R 5 c G U + R m 9 y b X V s Y T w v S X R l b V R 5 c G U + P E l 0 Z W 1 Q Y X R o P l N l Y 3 R p b 2 4 x L 1 R h Y m x l N j F f M j A y M C 9 T b 3 V y Y 2 U 8 L 0 l 0 Z W 1 Q Y X R o P j w v S X R l b U x v Y 2 F 0 a W 9 u P j x T d G F i b G V F b n R y a W V z I C 8 + P C 9 J d G V t P j x J d G V t P j x J d G V t T G 9 j Y X R p b 2 4 + P E l 0 Z W 1 U e X B l P k Z v c m 1 1 b G E 8 L 0 l 0 Z W 1 U e X B l P j x J d G V t U G F 0 a D 5 T Z W N 0 a W 9 u M S 9 U Y W J s Z T Y x X z I w M j A v U E l D Q U 5 l d F 9 E Y X R h Y m F z Z T w v S X R l b V B h d G g + P C 9 J d G V t T G 9 j Y X R p b 2 4 + P F N 0 Y W J s Z U V u d H J p Z X M g L z 4 8 L 0 l 0 Z W 0 + P E l 0 Z W 0 + P E l 0 Z W 1 M b 2 N h d G l v b j 4 8 S X R l b V R 5 c G U + R m 9 y b X V s Y T w v S X R l b V R 5 c G U + P E l 0 Z W 1 Q Y X R o P l N l Y 3 R p b 2 4 x L 1 R h Y m x l N j F f M j A y M C 9 B b m 5 1 Y W x S Z X B v c n R f U 2 N o Z W 1 h P C 9 J d G V t U G F 0 a D 4 8 L 0 l 0 Z W 1 M b 2 N h d G l v b j 4 8 U 3 R h Y m x l R W 5 0 c m l l c y A v P j w v S X R l b T 4 8 S X R l b T 4 8 S X R l b U x v Y 2 F 0 a W 9 u P j x J d G V t V H l w Z T 5 G b 3 J t d W x h P C 9 J d G V t V H l w Z T 4 8 S X R l b V B h d G g + U 2 V j d G l v b j E v V G F i b G U 2 M V 8 y M D I w L 1 R h Y m x l N j F f M j A y M F 9 U Y W J s Z T w v S X R l b V B h d G g + P C 9 J d G V t T G 9 j Y X R p b 2 4 + P F N 0 Y W J s Z U V u d H J p Z X M g L z 4 8 L 0 l 0 Z W 0 + P E l 0 Z W 0 + P E l 0 Z W 1 M b 2 N h d G l v b j 4 8 S X R l b V R 5 c G U + R m 9 y b X V s Y T w v S X R l b V R 5 c G U + P E l 0 Z W 1 Q Y X R o P l N l Y 3 R p b 2 4 x L 1 R h Y m x l N j 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c u M j I 5 N j Q 5 N 1 o i I C 8 + P E V u d H J 5 I F R 5 c G U 9 I k Z p b G x D b 2 x 1 b W 5 U e X B l c y I g V m F s d W U 9 I n N C U U l D Q l F J R k F n V U N C U V U 9 I i A v P j x F b n R y e S B U e X B l P S J G a W x s Q 2 9 s d W 1 u T m F t Z X M i I F Z h b H V l P S J z W y Z x d W 9 0 O 3 l l Y X I m c X V v d D s s J n F 1 b 3 Q 7 c 2 V 4 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J f M j A y M C 5 7 e W V h c i w w f S Z x d W 9 0 O y w m c X V v d D t P Z G J j L k R h d G F T b 3 V y Y 2 V c X C 8 x L 2 R z b j 1 Q S U N B T m V 0 L 1 B J Q 0 F O Z X Q v Q W 5 u d W F s U m V w b 3 J 0 L 1 R h Y m x l N j J f M j A y M C 5 7 c 2 V 4 L D F 9 J n F 1 b 3 Q 7 L C Z x d W 9 0 O 0 9 k Y m M u R G F 0 Y V N v d X J j Z V x c L z E v Z H N u P V B J Q 0 F O Z X Q v U E l D Q U 5 l d C 9 B b m 5 1 Y W x S Z X B v c n Q v V G F i b G U 2 M l 8 y M D I w L n t h Z G 1 p c 3 N p b 2 5 z M C w y f S Z x d W 9 0 O y w m c X V v d D t P Z G J j L k R h d G F T b 3 V y Y 2 V c X C 8 x L 2 R z b j 1 Q S U N B T m V 0 L 1 B J Q 0 F O Z X Q v Q W 5 u d W F s U m V w b 3 J 0 L 1 R h Y m x l N j J f M j A y M C 5 7 c G V y Y 2 F k b W l z c 2 l v b n M w L D N 9 J n F 1 b 3 Q 7 L C Z x d W 9 0 O 0 9 k Y m M u R G F 0 Y V N v d X J j Z V x c L z E v Z H N u P V B J Q 0 F O Z X Q v U E l D Q U 5 l d C 9 B b m 5 1 Y W x S Z X B v c n Q v V G F i b G U 2 M l 8 y M D I w L n t h Z G 1 p c 3 N p b 2 5 z M S w 0 f S Z x d W 9 0 O y w m c X V v d D t P Z G J j L k R h d G F T b 3 V y Y 2 V c X C 8 x L 2 R z b j 1 Q S U N B T m V 0 L 1 B J Q 0 F O Z X Q v Q W 5 u d W F s U m V w b 3 J 0 L 1 R h Y m x l N j J f M j A y M C 5 7 c G V y Y 2 F k b W l z c 2 l v b n M x L D V 9 J n F 1 b 3 Q 7 L C Z x d W 9 0 O 0 9 k Y m M u R G F 0 Y V N v d X J j Z V x c L z E v Z H N u P V B J Q 0 F O Z X Q v U E l D Q U 5 l d C 9 B b m 5 1 Y W x S Z X B v c n Q v V G F i b G U 2 M l 8 y M D I w L n t h Z G 1 p c 3 N p b 2 5 z M i w 2 f S Z x d W 9 0 O y w m c X V v d D t P Z G J j L k R h d G F T b 3 V y Y 2 V c X C 8 x L 2 R z b j 1 Q S U N B T m V 0 L 1 B J Q 0 F O Z X Q v Q W 5 u d W F s U m V w b 3 J 0 L 1 R h Y m x l N j J f M j A y M C 5 7 c G V y Y 2 F k b W l z c 2 l v b n M y L D d 9 J n F 1 b 3 Q 7 L C Z x d W 9 0 O 0 9 k Y m M u R G F 0 Y V N v d X J j Z V x c L z E v Z H N u P V B J Q 0 F O Z X Q v U E l D Q U 5 l d C 9 B b m 5 1 Y W x S Z X B v c n Q v V G F i b G U 2 M l 8 y M D I w L n t h Z G 1 p c 3 N p b 2 5 z M y w 4 f S Z x d W 9 0 O y w m c X V v d D t P Z G J j L k R h d G F T b 3 V y Y 2 V c X C 8 x L 2 R z b j 1 Q S U N B T m V 0 L 1 B J Q 0 F O Z X Q v Q W 5 u d W F s U m V w b 3 J 0 L 1 R h Y m x l N j J f M j A y M C 5 7 c G V y Y 2 F k b W l z c 2 l v b n M z L D l 9 J n F 1 b 3 Q 7 L C Z x d W 9 0 O 0 9 k Y m M u R G F 0 Y V N v d X J j Z V x c L z E v Z H N u P V B J Q 0 F O Z X Q v U E l D Q U 5 l d C 9 B b m 5 1 Y W x S Z X B v c n Q v V G F i b G U 2 M l 8 y M D I w L n t 0 b 3 R h b C w x M H 0 m c X V v d D t d L C Z x d W 9 0 O 0 N v b H V t b k N v d W 5 0 J n F 1 b 3 Q 7 O j E x L C Z x d W 9 0 O 0 t l e U N v b H V t b k 5 h b W V z J n F 1 b 3 Q 7 O l t d L C Z x d W 9 0 O 0 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U m V s Y X R p b 2 5 z a G l w S W 5 m b y Z x d W 9 0 O z p b X X 0 i I C 8 + P C 9 T d G F i b G V F b n R y a W V z P j w v S X R l b T 4 8 S X R l b T 4 8 S X R l b U x v Y 2 F 0 a W 9 u P j x J d G V t V H l w Z T 5 G b 3 J t d W x h P C 9 J d G V t V H l w Z T 4 8 S X R l b V B h d G g + U 2 V j d G l v b j E v V G F i b G U 2 M l 8 y M D I w L 1 N v d X J j Z T w v S X R l b V B h d G g + P C 9 J d G V t T G 9 j Y X R p b 2 4 + P F N 0 Y W J s Z U V u d H J p Z X M g L z 4 8 L 0 l 0 Z W 0 + P E l 0 Z W 0 + P E l 0 Z W 1 M b 2 N h d G l v b j 4 8 S X R l b V R 5 c G U + R m 9 y b X V s Y T w v S X R l b V R 5 c G U + P E l 0 Z W 1 Q Y X R o P l N l Y 3 R p b 2 4 x L 1 R h Y m x l N j J f M j A y M C 9 Q S U N B T m V 0 X 0 R h d G F i Y X N l P C 9 J d G V t U G F 0 a D 4 8 L 0 l 0 Z W 1 M b 2 N h d G l v b j 4 8 U 3 R h Y m x l R W 5 0 c m l l c y A v P j w v S X R l b T 4 8 S X R l b T 4 8 S X R l b U x v Y 2 F 0 a W 9 u P j x J d G V t V H l w Z T 5 G b 3 J t d W x h P C 9 J d G V t V H l w Z T 4 8 S X R l b V B h d G g + U 2 V j d G l v b j E v V G F i b G U 2 M l 8 y M D I w L 0 F u b n V h b F J l c G 9 y d F 9 T Y 2 h l b W E 8 L 0 l 0 Z W 1 Q Y X R o P j w v S X R l b U x v Y 2 F 0 a W 9 u P j x T d G F i b G V F b n R y a W V z I C 8 + P C 9 J d G V t P j x J d G V t P j x J d G V t T G 9 j Y X R p b 2 4 + P E l 0 Z W 1 U e X B l P k Z v c m 1 1 b G E 8 L 0 l 0 Z W 1 U e X B l P j x J d G V t U G F 0 a D 5 T Z W N 0 a W 9 u M S 9 U Y W J s Z T Y y X z I w M j A v V G F i b G U 2 M l 8 y M D I w X 1 R h Y m x l P C 9 J d G V t U G F 0 a D 4 8 L 0 l 0 Z W 1 M b 2 N h d G l v b j 4 8 U 3 R h Y m x l R W 5 0 c m l l c y A v P j w v S X R l b T 4 8 S X R l b T 4 8 S X R l b U x v Y 2 F 0 a W 9 u P j x J d G V t V H l w Z T 5 G b 3 J t d W x h P C 9 J d G V t V H l w Z T 4 8 S X R l b V B h d G g + U 2 V j d G l v b j E v V G F i b G U 2 N 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I i I C 8 + P E V u d H J 5 I F R 5 c G U 9 I k Z p b G x F c n J v c k N v Z G U i I F Z h b H V l P S J z V W 5 r b m 9 3 b i I g L z 4 8 R W 5 0 c n k g V H l w Z T 0 i R m l s b E V y c m 9 y Q 2 9 1 b n Q i I F Z h b H V l P S J s M C I g L z 4 8 R W 5 0 c n k g V H l w Z T 0 i R m l s b E x h c 3 R V c G R h d G V k I i B W Y W x 1 Z T 0 i Z D I w M j A t M T I t M D d U M T E 6 M T c 6 N T k u N j k 2 M j g w M l o i I C 8 + P E V u d H J 5 I F R 5 c G U 9 I k Z p b G x D b 2 x 1 b W 5 U e X B l c y I g V m F s d W U 9 I n N C U V V D Q l E 9 P S I g L z 4 8 R W 5 0 c n k g V H l w Z T 0 i R m l s b E N v b H V t b k 5 h b W V z I i B W Y W x 1 Z T 0 i c 1 s m c X V v d D t 5 Z W F y J n F 1 b 3 Q 7 L C Z x d W 9 0 O 2 R k Z X N 0 a W 5 h d G l v b i Z x d W 9 0 O y w m c X V v d D t h Z G 1 p c 3 N p b 2 4 m c X V v d D s s J n F 1 b 3 Q 7 c G V y Y 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Q 2 9 s d W 1 u Q 2 9 1 b n Q m c X V v d D s 6 N C w m c X V v d D t L Z X l D b 2 x 1 b W 5 O Y W 1 l c y Z x d W 9 0 O z p b X S w m c X V v d D t D b 2 x 1 b W 5 J Z G V u d G l 0 a W V z J n F 1 b 3 Q 7 O l s m c X V v d D t P Z G J j L k R h d G F T b 3 V y Y 2 V c X C 8 x L 2 R z b j 1 Q S U N B T m V 0 L 1 B J Q 0 F O Z X Q v Q W 5 u d W F s U m V w b 3 J 0 L 1 R h Y m x l N j Z f M j A y M C 5 7 e W V h c i w w f S Z x d W 9 0 O y w m c X V v d D t P Z G J j L k R h d G F T b 3 V y Y 2 V c X C 8 x L 2 R z b j 1 Q S U N B T m V 0 L 1 B J Q 0 F O Z X Q v Q W 5 u d W F s U m V w b 3 J 0 L 1 R h Y m x l N j Z f M j A y M C 5 7 Z G R l c 3 R p b m F 0 a W 9 u L D F 9 J n F 1 b 3 Q 7 L C Z x d W 9 0 O 0 9 k Y m M u R G F 0 Y V N v d X J j Z V x c L z E v Z H N u P V B J Q 0 F O Z X Q v U E l D Q U 5 l d C 9 B b m 5 1 Y W x S Z X B v c n Q v V G F i b G U 2 N l 8 y M D I w L n t h Z G 1 p c 3 N p b 2 4 s M n 0 m c X V v d D s s J n F 1 b 3 Q 7 T 2 R i Y y 5 E Y X R h U 2 9 1 c m N l X F w v M S 9 k c 2 4 9 U E l D Q U 5 l d C 9 Q S U N B T m V 0 L 0 F u b n V h b F J l c G 9 y d C 9 U Y W J s Z T Y 2 X z I w M j A u e 3 B l c m M s M 3 0 m c X V v d D t d L C Z x d W 9 0 O 1 J l b G F 0 a W 9 u c 2 h p c E l u Z m 8 m c X V v d D s 6 W 1 1 9 I i A v P j w v U 3 R h Y m x l R W 5 0 c m l l c z 4 8 L 0 l 0 Z W 0 + P E l 0 Z W 0 + P E l 0 Z W 1 M b 2 N h d G l v b j 4 8 S X R l b V R 5 c G U + R m 9 y b X V s Y T w v S X R l b V R 5 c G U + P E l 0 Z W 1 Q Y X R o P l N l Y 3 R p b 2 4 x L 1 R h Y m x l N j Z f M j A y M C 9 T b 3 V y Y 2 U 8 L 0 l 0 Z W 1 Q Y X R o P j w v S X R l b U x v Y 2 F 0 a W 9 u P j x T d G F i b G V F b n R y a W V z I C 8 + P C 9 J d G V t P j x J d G V t P j x J d G V t T G 9 j Y X R p b 2 4 + P E l 0 Z W 1 U e X B l P k Z v c m 1 1 b G E 8 L 0 l 0 Z W 1 U e X B l P j x J d G V t U G F 0 a D 5 T Z W N 0 a W 9 u M S 9 U Y W J s Z T Y 2 X z I w M j A v U E l D Q U 5 l d F 9 E Y X R h Y m F z Z T w v S X R l b V B h d G g + P C 9 J d G V t T G 9 j Y X R p b 2 4 + P F N 0 Y W J s Z U V u d H J p Z X M g L z 4 8 L 0 l 0 Z W 0 + P E l 0 Z W 0 + P E l 0 Z W 1 M b 2 N h d G l v b j 4 8 S X R l b V R 5 c G U + R m 9 y b X V s Y T w v S X R l b V R 5 c G U + P E l 0 Z W 1 Q Y X R o P l N l Y 3 R p b 2 4 x L 1 R h Y m x l N j Z f M j A y M C 9 B b m 5 1 Y W x S Z X B v c n R f U 2 N o Z W 1 h P C 9 J d G V t U G F 0 a D 4 8 L 0 l 0 Z W 1 M b 2 N h d G l v b j 4 8 U 3 R h Y m x l R W 5 0 c m l l c y A v P j w v S X R l b T 4 8 S X R l b T 4 8 S X R l b U x v Y 2 F 0 a W 9 u P j x J d G V t V H l w Z T 5 G b 3 J t d W x h P C 9 J d G V t V H l w Z T 4 8 S X R l b V B h d G g + U 2 V j d G l v b j E v V G F i b G U 2 N l 8 y M D I w L 1 R h Y m x l N j Z f M j A y M F 9 U Y W J s Z T w v S X R l b V B h d G g + P C 9 J d G V t T G 9 j Y X R p b 2 4 + P F N 0 Y W J s Z U V u d H J p Z X M g L z 4 8 L 0 l 0 Z W 0 + P E l 0 Z W 0 + P E l 0 Z W 1 M b 2 N h d G l v b j 4 8 S X R l b V R 5 c G U + R m 9 y b X V s Y T w v S X R l b V R 5 c G U + P E l 0 Z W 1 Q Y X R o P l N l Y 3 R p b 2 4 x L 1 R h Y m x l N j V 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U i I C 8 + P E V u d H J 5 I F R 5 c G U 9 I k Z p b G x F c n J v c k N v Z G U i I F Z h b H V l P S J z V W 5 r b m 9 3 b i I g L z 4 8 R W 5 0 c n k g V H l w Z T 0 i R m l s b E V y c m 9 y Q 2 9 1 b n Q i I F Z h b H V l P S J s M C I g L z 4 8 R W 5 0 c n k g V H l w Z T 0 i R m l s b E x h c 3 R V c G R h d G V k I i B W Y W x 1 Z T 0 i Z D I w M j A t M T I t M D d U M T E 6 M T g 6 M D I u N D U x N z A 1 M l o i I C 8 + P E V u d H J 5 I F R 5 c G U 9 I k Z p b G x D b 2 x 1 b W 5 U e X B l c y I g V m F s d W U 9 I n N E Q U l G Q W d V Q 0 J R S U Z C U V V G I i A v P j x F b n R y e S B U e X B l P S J G a W x s Q 2 9 s d W 1 u T m F t Z X M i I F Z h b H V l P S J z W y Z x d W 9 0 O 2 R p Y W d n c m 9 1 c 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s s J n F 1 b 3 Q 7 c G V y Y 3 R v d G F s J n F 1 b 3 Q 7 L C Z x d W 9 0 O 2 R l b m 9 t 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V G F i b G U 2 N V 8 y M D I w L n t k a W F n Z 3 J v d X A s M H 0 m c X V v d D s s J n F 1 b 3 Q 7 T 2 R i Y y 5 E Y X R h U 2 9 1 c m N l X F w v M S 9 k c 2 4 9 U E l D Q U 5 l d C 9 Q S U N B T m V 0 L 0 F u b n V h b F J l c G 9 y d C 9 U Y W J s Z T Y 1 X z I w M j A u e 2 F k b W l z c 2 l v b n M w L D F 9 J n F 1 b 3 Q 7 L C Z x d W 9 0 O 0 9 k Y m M u R G F 0 Y V N v d X J j Z V x c L z E v Z H N u P V B J Q 0 F O Z X Q v U E l D Q U 5 l d C 9 B b m 5 1 Y W x S Z X B v c n Q v V G F i b G U 2 N V 8 y M D I w L n t w Z X J j Y W R t a X N z a W 9 u c z A s M n 0 m c X V v d D s s J n F 1 b 3 Q 7 T 2 R i Y y 5 E Y X R h U 2 9 1 c m N l X F w v M S 9 k c 2 4 9 U E l D Q U 5 l d C 9 Q S U N B T m V 0 L 0 F u b n V h b F J l c G 9 y d C 9 U Y W J s Z T Y 1 X z I w M j A u e 2 F k b W l z c 2 l v b n M x L D N 9 J n F 1 b 3 Q 7 L C Z x d W 9 0 O 0 9 k Y m M u R G F 0 Y V N v d X J j Z V x c L z E v Z H N u P V B J Q 0 F O Z X Q v U E l D Q U 5 l d C 9 B b m 5 1 Y W x S Z X B v c n Q v V G F i b G U 2 N V 8 y M D I w L n t w Z X J j Y W R t a X N z a W 9 u c z E s N H 0 m c X V v d D s s J n F 1 b 3 Q 7 T 2 R i Y y 5 E Y X R h U 2 9 1 c m N l X F w v M S 9 k c 2 4 9 U E l D Q U 5 l d C 9 Q S U N B T m V 0 L 0 F u b n V h b F J l c G 9 y d C 9 U Y W J s Z T Y 1 X z I w M j A u e 2 F k b W l z c 2 l v b n M y L D V 9 J n F 1 b 3 Q 7 L C Z x d W 9 0 O 0 9 k Y m M u R G F 0 Y V N v d X J j Z V x c L z E v Z H N u P V B J Q 0 F O Z X Q v U E l D Q U 5 l d C 9 B b m 5 1 Y W x S Z X B v c n Q v V G F i b G U 2 N V 8 y M D I w L n t w Z X J j Y W R t a X N z a W 9 u c z I s N n 0 m c X V v d D s s J n F 1 b 3 Q 7 T 2 R i Y y 5 E Y X R h U 2 9 1 c m N l X F w v M S 9 k c 2 4 9 U E l D Q U 5 l d C 9 Q S U N B T m V 0 L 0 F u b n V h b F J l c G 9 y d C 9 U Y W J s Z T Y 1 X z I w M j A u e 2 F k b W l z c 2 l v b n M z L D d 9 J n F 1 b 3 Q 7 L C Z x d W 9 0 O 0 9 k Y m M u R G F 0 Y V N v d X J j Z V x c L z E v Z H N u P V B J Q 0 F O Z X Q v U E l D Q U 5 l d C 9 B b m 5 1 Y W x S Z X B v c n Q v V G F i b G U 2 N V 8 y M D I w L n t w Z X J j Y W R t a X N z a W 9 u c z M s O H 0 m c X V v d D s s J n F 1 b 3 Q 7 T 2 R i Y y 5 E Y X R h U 2 9 1 c m N l X F w v M S 9 k c 2 4 9 U E l D Q U 5 l d C 9 Q S U N B T m V 0 L 0 F u b n V h b F J l c G 9 y d C 9 U Y W J s Z T Y 1 X z I w M j A u e 3 R v d G F s L D l 9 J n F 1 b 3 Q 7 L C Z x d W 9 0 O 0 9 k Y m M u R G F 0 Y V N v d X J j Z V x c L z E v Z H N u P V B J Q 0 F O Z X Q v U E l D Q U 5 l d C 9 B b m 5 1 Y W x S Z X B v c n Q v V G F i b G U 2 N V 8 y M D I w L n t w Z X J j d G 9 0 Y W w s M T B 9 J n F 1 b 3 Q 7 L C Z x d W 9 0 O 0 9 k Y m M u R G F 0 Y V N v d X J j Z V x c L z E v Z H N u P V B J Q 0 F O Z X Q v U E l D Q U 5 l d C 9 B b m 5 1 Y W x S Z X B v c n Q v V G F i b G U 2 N V 8 y M D I w L n t k Z W 5 v b S w x M X 0 m c X V v d D t d L C Z x d W 9 0 O 0 N v b H V t b k N v d W 5 0 J n F 1 b 3 Q 7 O j E y L C Z x d W 9 0 O 0 t l e U N v b H V t b k 5 h b W V z J n F 1 b 3 Q 7 O l t d L C Z x d W 9 0 O 0 N v b H V t b k l k Z W 5 0 a X R p Z X M m c X V v d D s 6 W y Z x d W 9 0 O 0 9 k Y m M u R G F 0 Y V N v d X J j Z V x c L z E v Z H N u P V B J Q 0 F O Z X Q v U E l D Q U 5 l d C 9 B b m 5 1 Y W x S Z X B v c n Q v V G F i b G U 2 N V 8 y M D I w L n t k a W F n Z 3 J v d X A s M H 0 m c X V v d D s s J n F 1 b 3 Q 7 T 2 R i Y y 5 E Y X R h U 2 9 1 c m N l X F w v M S 9 k c 2 4 9 U E l D Q U 5 l d C 9 Q S U N B T m V 0 L 0 F u b n V h b F J l c G 9 y d C 9 U Y W J s Z T Y 1 X z I w M j A u e 2 F k b W l z c 2 l v b n M w L D F 9 J n F 1 b 3 Q 7 L C Z x d W 9 0 O 0 9 k Y m M u R G F 0 Y V N v d X J j Z V x c L z E v Z H N u P V B J Q 0 F O Z X Q v U E l D Q U 5 l d C 9 B b m 5 1 Y W x S Z X B v c n Q v V G F i b G U 2 N V 8 y M D I w L n t w Z X J j Y W R t a X N z a W 9 u c z A s M n 0 m c X V v d D s s J n F 1 b 3 Q 7 T 2 R i Y y 5 E Y X R h U 2 9 1 c m N l X F w v M S 9 k c 2 4 9 U E l D Q U 5 l d C 9 Q S U N B T m V 0 L 0 F u b n V h b F J l c G 9 y d C 9 U Y W J s Z T Y 1 X z I w M j A u e 2 F k b W l z c 2 l v b n M x L D N 9 J n F 1 b 3 Q 7 L C Z x d W 9 0 O 0 9 k Y m M u R G F 0 Y V N v d X J j Z V x c L z E v Z H N u P V B J Q 0 F O Z X Q v U E l D Q U 5 l d C 9 B b m 5 1 Y W x S Z X B v c n Q v V G F i b G U 2 N V 8 y M D I w L n t w Z X J j Y W R t a X N z a W 9 u c z E s N H 0 m c X V v d D s s J n F 1 b 3 Q 7 T 2 R i Y y 5 E Y X R h U 2 9 1 c m N l X F w v M S 9 k c 2 4 9 U E l D Q U 5 l d C 9 Q S U N B T m V 0 L 0 F u b n V h b F J l c G 9 y d C 9 U Y W J s Z T Y 1 X z I w M j A u e 2 F k b W l z c 2 l v b n M y L D V 9 J n F 1 b 3 Q 7 L C Z x d W 9 0 O 0 9 k Y m M u R G F 0 Y V N v d X J j Z V x c L z E v Z H N u P V B J Q 0 F O Z X Q v U E l D Q U 5 l d C 9 B b m 5 1 Y W x S Z X B v c n Q v V G F i b G U 2 N V 8 y M D I w L n t w Z X J j Y W R t a X N z a W 9 u c z I s N n 0 m c X V v d D s s J n F 1 b 3 Q 7 T 2 R i Y y 5 E Y X R h U 2 9 1 c m N l X F w v M S 9 k c 2 4 9 U E l D Q U 5 l d C 9 Q S U N B T m V 0 L 0 F u b n V h b F J l c G 9 y d C 9 U Y W J s Z T Y 1 X z I w M j A u e 2 F k b W l z c 2 l v b n M z L D d 9 J n F 1 b 3 Q 7 L C Z x d W 9 0 O 0 9 k Y m M u R G F 0 Y V N v d X J j Z V x c L z E v Z H N u P V B J Q 0 F O Z X Q v U E l D Q U 5 l d C 9 B b m 5 1 Y W x S Z X B v c n Q v V G F i b G U 2 N V 8 y M D I w L n t w Z X J j Y W R t a X N z a W 9 u c z M s O H 0 m c X V v d D s s J n F 1 b 3 Q 7 T 2 R i Y y 5 E Y X R h U 2 9 1 c m N l X F w v M S 9 k c 2 4 9 U E l D Q U 5 l d C 9 Q S U N B T m V 0 L 0 F u b n V h b F J l c G 9 y d C 9 U Y W J s Z T Y 1 X z I w M j A u e 3 R v d G F s L D l 9 J n F 1 b 3 Q 7 L C Z x d W 9 0 O 0 9 k Y m M u R G F 0 Y V N v d X J j Z V x c L z E v Z H N u P V B J Q 0 F O Z X Q v U E l D Q U 5 l d C 9 B b m 5 1 Y W x S Z X B v c n Q v V G F i b G U 2 N V 8 y M D I w L n t w Z X J j d G 9 0 Y W w s M T B 9 J n F 1 b 3 Q 7 L C Z x d W 9 0 O 0 9 k Y m M u R G F 0 Y V N v d X J j Z V x c L z E v Z H N u P V B J Q 0 F O Z X Q v U E l D Q U 5 l d C 9 B b m 5 1 Y W x S Z X B v c n Q v V G F i b G U 2 N V 8 y M D I w L n t k Z W 5 v b S w x M X 0 m c X V v d D t d L C Z x d W 9 0 O 1 J l b G F 0 a W 9 u c 2 h p c E l u Z m 8 m c X V v d D s 6 W 1 1 9 I i A v P j w v U 3 R h Y m x l R W 5 0 c m l l c z 4 8 L 0 l 0 Z W 0 + P E l 0 Z W 0 + P E l 0 Z W 1 M b 2 N h d G l v b j 4 8 S X R l b V R 5 c G U + R m 9 y b X V s Y T w v S X R l b V R 5 c G U + P E l 0 Z W 1 Q Y X R o P l N l Y 3 R p b 2 4 x L 1 R h Y m x l N j V f M j A y M C 9 T b 3 V y Y 2 U 8 L 0 l 0 Z W 1 Q Y X R o P j w v S X R l b U x v Y 2 F 0 a W 9 u P j x T d G F i b G V F b n R y a W V z I C 8 + P C 9 J d G V t P j x J d G V t P j x J d G V t T G 9 j Y X R p b 2 4 + P E l 0 Z W 1 U e X B l P k Z v c m 1 1 b G E 8 L 0 l 0 Z W 1 U e X B l P j x J d G V t U G F 0 a D 5 T Z W N 0 a W 9 u M S 9 U Y W J s Z T Y 1 X z I w M j A v U E l D Q U 5 l d F 9 E Y X R h Y m F z Z T w v S X R l b V B h d G g + P C 9 J d G V t T G 9 j Y X R p b 2 4 + P F N 0 Y W J s Z U V u d H J p Z X M g L z 4 8 L 0 l 0 Z W 0 + P E l 0 Z W 0 + P E l 0 Z W 1 M b 2 N h d G l v b j 4 8 S X R l b V R 5 c G U + R m 9 y b X V s Y T w v S X R l b V R 5 c G U + P E l 0 Z W 1 Q Y X R o P l N l Y 3 R p b 2 4 x L 1 R h Y m x l N j V f M j A y M C 9 B b m 5 1 Y W x S Z X B v c n R f U 2 N o Z W 1 h P C 9 J d G V t U G F 0 a D 4 8 L 0 l 0 Z W 1 M b 2 N h d G l v b j 4 8 U 3 R h Y m x l R W 5 0 c m l l c y A v P j w v S X R l b T 4 8 S X R l b T 4 8 S X R l b U x v Y 2 F 0 a W 9 u P j x J d G V t V H l w Z T 5 G b 3 J t d W x h P C 9 J d G V t V H l w Z T 4 8 S X R l b V B h d G g + U 2 V j d G l v b j E v V G F i b G U 2 N V 8 y M D I w L 1 R h Y m x l N j V f M j A y M F 9 U Y W J s Z T w v S X R l b V B h d G g + P C 9 J d G V t T G 9 j Y X R p b 2 4 + P F N 0 Y W J s Z U V u d H J p Z X M g L z 4 8 L 0 l 0 Z W 0 + P E l 0 Z W 0 + P E l 0 Z W 1 M b 2 N h d G l v b j 4 8 S X R l b V R 5 c G U + R m 9 y b X V s Y T w v S X R l b V R 5 c G U + P E l 0 Z W 1 Q Y X R o P l N l Y 3 R p b 2 4 x L 1 R h Y m x l N j R 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1 I i A v P j x F b n R y e S B U e X B l P S J G a W x s R X J y b 3 J D b 2 R l I i B W Y W x 1 Z T 0 i c 1 V u a 2 5 v d 2 4 i I C 8 + P E V u d H J 5 I F R 5 c G U 9 I k Z p b G x F c n J v c k N v d W 5 0 I i B W Y W x 1 Z T 0 i b D A i I C 8 + P E V u d H J 5 I F R 5 c G U 9 I k Z p b G x M Y X N 0 V X B k Y X R l Z C I g V m F s d W U 9 I m Q y M D I w L T E y L T A 3 V D E x O j E 4 O j A 1 L j M 0 M D U 5 N z B a I i A v P j x F b n R y e S B U e X B l P S J G a W x s Q 2 9 s d W 1 u V H l w Z X M i I F Z h b H V l P S J z Q l F 3 Q 0 J R S U Z B Z 1 V D Q l F V P S I g L z 4 8 R W 5 0 c n k g V H l w Z T 0 i R m l s b E N v b H V t b k 5 h b W V z I i B W Y W x 1 Z T 0 i c 1 s m c X V v d D t 5 Z W F y J n F 1 b 3 Q 7 L C Z x d W 9 0 O 2 R p Y W d n c m 9 1 c 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0 X z I w M j A u e 3 l l Y X I s M H 0 m c X V v d D s s J n F 1 b 3 Q 7 T 2 R i Y y 5 E Y X R h U 2 9 1 c m N l X F w v M S 9 k c 2 4 9 U E l D Q U 5 l d C 9 Q S U N B T m V 0 L 0 F u b n V h b F J l c G 9 y d C 9 U Y W J s Z T Y 0 X z I w M j A u e 2 R p Y W d n c m 9 1 c C w x f S Z x d W 9 0 O y w m c X V v d D t P Z G J j L k R h d G F T b 3 V y Y 2 V c X C 8 x L 2 R z b j 1 Q S U N B T m V 0 L 1 B J Q 0 F O Z X Q v Q W 5 u d W F s U m V w b 3 J 0 L 1 R h Y m x l N j R f M j A y M C 5 7 Y W R t a X N z a W 9 u c z A s M n 0 m c X V v d D s s J n F 1 b 3 Q 7 T 2 R i Y y 5 E Y X R h U 2 9 1 c m N l X F w v M S 9 k c 2 4 9 U E l D Q U 5 l d C 9 Q S U N B T m V 0 L 0 F u b n V h b F J l c G 9 y d C 9 U Y W J s Z T Y 0 X z I w M j A u e 3 B l c m N h Z G 1 p c 3 N p b 2 5 z M C w z f S Z x d W 9 0 O y w m c X V v d D t P Z G J j L k R h d G F T b 3 V y Y 2 V c X C 8 x L 2 R z b j 1 Q S U N B T m V 0 L 1 B J Q 0 F O Z X Q v Q W 5 u d W F s U m V w b 3 J 0 L 1 R h Y m x l N j R f M j A y M C 5 7 Y W R t a X N z a W 9 u c z E s N H 0 m c X V v d D s s J n F 1 b 3 Q 7 T 2 R i Y y 5 E Y X R h U 2 9 1 c m N l X F w v M S 9 k c 2 4 9 U E l D Q U 5 l d C 9 Q S U N B T m V 0 L 0 F u b n V h b F J l c G 9 y d C 9 U Y W J s Z T Y 0 X z I w M j A u e 3 B l c m N h Z G 1 p c 3 N p b 2 5 z M S w 1 f S Z x d W 9 0 O y w m c X V v d D t P Z G J j L k R h d G F T b 3 V y Y 2 V c X C 8 x L 2 R z b j 1 Q S U N B T m V 0 L 1 B J Q 0 F O Z X Q v Q W 5 u d W F s U m V w b 3 J 0 L 1 R h Y m x l N j R f M j A y M C 5 7 Y W R t a X N z a W 9 u c z I s N n 0 m c X V v d D s s J n F 1 b 3 Q 7 T 2 R i Y y 5 E Y X R h U 2 9 1 c m N l X F w v M S 9 k c 2 4 9 U E l D Q U 5 l d C 9 Q S U N B T m V 0 L 0 F u b n V h b F J l c G 9 y d C 9 U Y W J s Z T Y 0 X z I w M j A u e 3 B l c m N h Z G 1 p c 3 N p b 2 5 z M i w 3 f S Z x d W 9 0 O y w m c X V v d D t P Z G J j L k R h d G F T b 3 V y Y 2 V c X C 8 x L 2 R z b j 1 Q S U N B T m V 0 L 1 B J Q 0 F O Z X Q v Q W 5 u d W F s U m V w b 3 J 0 L 1 R h Y m x l N j R f M j A y M C 5 7 Y W R t a X N z a W 9 u c z M s O H 0 m c X V v d D s s J n F 1 b 3 Q 7 T 2 R i Y y 5 E Y X R h U 2 9 1 c m N l X F w v M S 9 k c 2 4 9 U E l D Q U 5 l d C 9 Q S U N B T m V 0 L 0 F u b n V h b F J l c G 9 y d C 9 U Y W J s Z T Y 0 X z I w M j A u e 3 B l c m N h Z G 1 p c 3 N p b 2 5 z M y w 5 f S Z x d W 9 0 O y w m c X V v d D t P Z G J j L k R h d G F T b 3 V y Y 2 V c X C 8 x L 2 R z b j 1 Q S U N B T m V 0 L 1 B J Q 0 F O Z X Q v Q W 5 u d W F s U m V w b 3 J 0 L 1 R h Y m x l N j R f M j A y M C 5 7 d G 9 0 Y W w s M T B 9 J n F 1 b 3 Q 7 X S w m c X V v d D t D b 2 x 1 b W 5 D b 3 V u d C Z x d W 9 0 O z o x M S w m c X V v d D t L Z X l D b 2 x 1 b W 5 O Y W 1 l c y Z x d W 9 0 O z p b X S w m c X V v d D t D 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1 J l b G F 0 a W 9 u c 2 h p c E l u Z m 8 m c X V v d D s 6 W 1 1 9 I i A v P j w v U 3 R h Y m x l R W 5 0 c m l l c z 4 8 L 0 l 0 Z W 0 + P E l 0 Z W 0 + P E l 0 Z W 1 M b 2 N h d G l v b j 4 8 S X R l b V R 5 c G U + R m 9 y b X V s Y T w v S X R l b V R 5 c G U + P E l 0 Z W 1 Q Y X R o P l N l Y 3 R p b 2 4 x L 1 R h Y m x l N j R f M j A y M C 9 T b 3 V y Y 2 U 8 L 0 l 0 Z W 1 Q Y X R o P j w v S X R l b U x v Y 2 F 0 a W 9 u P j x T d G F i b G V F b n R y a W V z I C 8 + P C 9 J d G V t P j x J d G V t P j x J d G V t T G 9 j Y X R p b 2 4 + P E l 0 Z W 1 U e X B l P k Z v c m 1 1 b G E 8 L 0 l 0 Z W 1 U e X B l P j x J d G V t U G F 0 a D 5 T Z W N 0 a W 9 u M S 9 U Y W J s Z T Y 0 X z I w M j A v U E l D Q U 5 l d F 9 E Y X R h Y m F z Z T w v S X R l b V B h d G g + P C 9 J d G V t T G 9 j Y X R p b 2 4 + P F N 0 Y W J s Z U V u d H J p Z X M g L z 4 8 L 0 l 0 Z W 0 + P E l 0 Z W 0 + P E l 0 Z W 1 M b 2 N h d G l v b j 4 8 S X R l b V R 5 c G U + R m 9 y b X V s Y T w v S X R l b V R 5 c G U + P E l 0 Z W 1 Q Y X R o P l N l Y 3 R p b 2 4 x L 1 R h Y m x l N j R f M j A y M C 9 B b m 5 1 Y W x S Z X B v c n R f U 2 N o Z W 1 h P C 9 J d G V t U G F 0 a D 4 8 L 0 l 0 Z W 1 M b 2 N h d G l v b j 4 8 U 3 R h Y m x l R W 5 0 c m l l c y A v P j w v S X R l b T 4 8 S X R l b T 4 8 S X R l b U x v Y 2 F 0 a W 9 u P j x J d G V t V H l w Z T 5 G b 3 J t d W x h P C 9 J d G V t V H l w Z T 4 8 S X R l b V B h d G g + U 2 V j d G l v b j E v V G F i b G U 2 N F 8 y M D I w L 1 R h Y m x l N j R f M j A y M F 9 U Y W J s Z T w v S X R l b V B h d G g + P C 9 J d G V t T G 9 j Y X R p b 2 4 + P F N 0 Y W J s Z U V u d H J p Z X M g L z 4 8 L 0 l 0 Z W 0 + P E l 0 Z W 0 + P E l 0 Z W 1 M b 2 N h d G l v b j 4 8 S X R l b V R 5 c G U + R m 9 y b X V s Y T w v S X R l b V R 5 c G U + P E l 0 Z W 1 Q Y X R o P l N l Y 3 R p b 2 4 x L 1 R h Y m x l N j 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2 I i A v P j x F b n R y e S B U e X B l P S J G a W x s R X J y b 3 J D b 2 R l I i B W Y W x 1 Z T 0 i c 1 V u a 2 5 v d 2 4 i I C 8 + P E V u d H J 5 I F R 5 c G U 9 I k Z p b G x F c n J v c k N v d W 5 0 I i B W Y W x 1 Z T 0 i b D A i I C 8 + P E V u d H J 5 I F R 5 c G U 9 I k Z p b G x M Y X N 0 V X B k Y X R l Z C I g V m F s d W U 9 I m Q y M D I w L T E y L T A 3 V D E x O j E 4 O j A 4 L j M 1 O D k 4 N T F a I i A v P j x F b n R y e S B U e X B l P S J G a W x s Q 2 9 s d W 1 u V H l w Z X M i I F Z h b H V l P S J z Q l F V Q 0 J R S U Z B Z 1 V D Q l F V P S I g L z 4 8 R W 5 0 c n k g V H l w Z T 0 i R m l s b E N v b H V t b k 5 h b W V z I i B W Y W x 1 Z T 0 i c 1 s m c X V v d D t 5 Z W F y J n F 1 b 3 Q 7 L C Z x d W 9 0 O 2 F k b W 9 u d G 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1 8 y M D I w L n t 5 Z W F y L D B 9 J n F 1 b 3 Q 7 L C Z x d W 9 0 O 0 9 k Y m M u R G F 0 Y V N v d X J j Z V x c L z E v Z H N u P V B J Q 0 F O Z X Q v U E l D Q U 5 l d C 9 B b m 5 1 Y W x S Z X B v c n Q v V G F i b G U 2 M 1 8 y M D I w L n t h Z G 1 v b n R o L D F 9 J n F 1 b 3 Q 7 L C Z x d W 9 0 O 0 9 k Y m M u R G F 0 Y V N v d X J j Z V x c L z E v Z H N u P V B J Q 0 F O Z X Q v U E l D Q U 5 l d C 9 B b m 5 1 Y W x S Z X B v c n Q v V G F i b G U 2 M 1 8 y M D I w L n t h Z G 1 p c 3 N p b 2 5 z M C w y f S Z x d W 9 0 O y w m c X V v d D t P Z G J j L k R h d G F T b 3 V y Y 2 V c X C 8 x L 2 R z b j 1 Q S U N B T m V 0 L 1 B J Q 0 F O Z X Q v Q W 5 u d W F s U m V w b 3 J 0 L 1 R h Y m x l N j N f M j A y M C 5 7 c G V y Y 2 F k b W l z c 2 l v b n M w L D N 9 J n F 1 b 3 Q 7 L C Z x d W 9 0 O 0 9 k Y m M u R G F 0 Y V N v d X J j Z V x c L z E v Z H N u P V B J Q 0 F O Z X Q v U E l D Q U 5 l d C 9 B b m 5 1 Y W x S Z X B v c n Q v V G F i b G U 2 M 1 8 y M D I w L n t h Z G 1 p c 3 N p b 2 5 z M S w 0 f S Z x d W 9 0 O y w m c X V v d D t P Z G J j L k R h d G F T b 3 V y Y 2 V c X C 8 x L 2 R z b j 1 Q S U N B T m V 0 L 1 B J Q 0 F O Z X Q v Q W 5 u d W F s U m V w b 3 J 0 L 1 R h Y m x l N j N f M j A y M C 5 7 c G V y Y 2 F k b W l z c 2 l v b n M x L D V 9 J n F 1 b 3 Q 7 L C Z x d W 9 0 O 0 9 k Y m M u R G F 0 Y V N v d X J j Z V x c L z E v Z H N u P V B J Q 0 F O Z X Q v U E l D Q U 5 l d C 9 B b m 5 1 Y W x S Z X B v c n Q v V G F i b G U 2 M 1 8 y M D I w L n t h Z G 1 p c 3 N p b 2 5 z M i w 2 f S Z x d W 9 0 O y w m c X V v d D t P Z G J j L k R h d G F T b 3 V y Y 2 V c X C 8 x L 2 R z b j 1 Q S U N B T m V 0 L 1 B J Q 0 F O Z X Q v Q W 5 u d W F s U m V w b 3 J 0 L 1 R h Y m x l N j N f M j A y M C 5 7 c G V y Y 2 F k b W l z c 2 l v b n M y L D d 9 J n F 1 b 3 Q 7 L C Z x d W 9 0 O 0 9 k Y m M u R G F 0 Y V N v d X J j Z V x c L z E v Z H N u P V B J Q 0 F O Z X Q v U E l D Q U 5 l d C 9 B b m 5 1 Y W x S Z X B v c n Q v V G F i b G U 2 M 1 8 y M D I w L n t h Z G 1 p c 3 N p b 2 5 z M y w 4 f S Z x d W 9 0 O y w m c X V v d D t P Z G J j L k R h d G F T b 3 V y Y 2 V c X C 8 x L 2 R z b j 1 Q S U N B T m V 0 L 1 B J Q 0 F O Z X Q v Q W 5 u d W F s U m V w b 3 J 0 L 1 R h Y m x l N j N f M j A y M C 5 7 c G V y Y 2 F k b W l z c 2 l v b n M z L D l 9 J n F 1 b 3 Q 7 L C Z x d W 9 0 O 0 9 k Y m M u R G F 0 Y V N v d X J j Z V x c L z E v Z H N u P V B J Q 0 F O Z X Q v U E l D Q U 5 l d C 9 B b m 5 1 Y W x S Z X B v c n Q v V G F i b G U 2 M 1 8 y M D I w L n t 0 b 3 R h b C w x M H 0 m c X V v d D t d L C Z x d W 9 0 O 0 N v b H V t b k N v d W 5 0 J n F 1 b 3 Q 7 O j E x L C Z x d W 9 0 O 0 t l e U N v b H V t b k 5 h b W V z J n F 1 b 3 Q 7 O l t d L C Z x d W 9 0 O 0 N v b H V t b k l k Z W 5 0 a X R p Z X M m c X V v d D s 6 W y Z x d W 9 0 O 0 9 k Y m M u R G F 0 Y V N v d X J j Z V x c L z E v Z H N u P V B J Q 0 F O Z X Q v U E l D Q U 5 l d C 9 B b m 5 1 Y W x S Z X B v c n Q v V G F i b G U 2 M 1 8 y M D I w L n t 5 Z W F y L D B 9 J n F 1 b 3 Q 7 L C Z x d W 9 0 O 0 9 k Y m M u R G F 0 Y V N v d X J j Z V x c L z E v Z H N u P V B J Q 0 F O Z X Q v U E l D Q U 5 l d C 9 B b m 5 1 Y W x S Z X B v c n Q v V G F i b G U 2 M 1 8 y M D I w L n t h Z G 1 v b n R o L D F 9 J n F 1 b 3 Q 7 L C Z x d W 9 0 O 0 9 k Y m M u R G F 0 Y V N v d X J j Z V x c L z E v Z H N u P V B J Q 0 F O Z X Q v U E l D Q U 5 l d C 9 B b m 5 1 Y W x S Z X B v c n Q v V G F i b G U 2 M 1 8 y M D I w L n t h Z G 1 p c 3 N p b 2 5 z M C w y f S Z x d W 9 0 O y w m c X V v d D t P Z G J j L k R h d G F T b 3 V y Y 2 V c X C 8 x L 2 R z b j 1 Q S U N B T m V 0 L 1 B J Q 0 F O Z X Q v Q W 5 u d W F s U m V w b 3 J 0 L 1 R h Y m x l N j N f M j A y M C 5 7 c G V y Y 2 F k b W l z c 2 l v b n M w L D N 9 J n F 1 b 3 Q 7 L C Z x d W 9 0 O 0 9 k Y m M u R G F 0 Y V N v d X J j Z V x c L z E v Z H N u P V B J Q 0 F O Z X Q v U E l D Q U 5 l d C 9 B b m 5 1 Y W x S Z X B v c n Q v V G F i b G U 2 M 1 8 y M D I w L n t h Z G 1 p c 3 N p b 2 5 z M S w 0 f S Z x d W 9 0 O y w m c X V v d D t P Z G J j L k R h d G F T b 3 V y Y 2 V c X C 8 x L 2 R z b j 1 Q S U N B T m V 0 L 1 B J Q 0 F O Z X Q v Q W 5 u d W F s U m V w b 3 J 0 L 1 R h Y m x l N j N f M j A y M C 5 7 c G V y Y 2 F k b W l z c 2 l v b n M x L D V 9 J n F 1 b 3 Q 7 L C Z x d W 9 0 O 0 9 k Y m M u R G F 0 Y V N v d X J j Z V x c L z E v Z H N u P V B J Q 0 F O Z X Q v U E l D Q U 5 l d C 9 B b m 5 1 Y W x S Z X B v c n Q v V G F i b G U 2 M 1 8 y M D I w L n t h Z G 1 p c 3 N p b 2 5 z M i w 2 f S Z x d W 9 0 O y w m c X V v d D t P Z G J j L k R h d G F T b 3 V y Y 2 V c X C 8 x L 2 R z b j 1 Q S U N B T m V 0 L 1 B J Q 0 F O Z X Q v Q W 5 u d W F s U m V w b 3 J 0 L 1 R h Y m x l N j N f M j A y M C 5 7 c G V y Y 2 F k b W l z c 2 l v b n M y L D d 9 J n F 1 b 3 Q 7 L C Z x d W 9 0 O 0 9 k Y m M u R G F 0 Y V N v d X J j Z V x c L z E v Z H N u P V B J Q 0 F O Z X Q v U E l D Q U 5 l d C 9 B b m 5 1 Y W x S Z X B v c n Q v V G F i b G U 2 M 1 8 y M D I w L n t h Z G 1 p c 3 N p b 2 5 z M y w 4 f S Z x d W 9 0 O y w m c X V v d D t P Z G J j L k R h d G F T b 3 V y Y 2 V c X C 8 x L 2 R z b j 1 Q S U N B T m V 0 L 1 B J Q 0 F O Z X Q v Q W 5 u d W F s U m V w b 3 J 0 L 1 R h Y m x l N j N f M j A y M C 5 7 c G V y Y 2 F k b W l z c 2 l v b n M z L D l 9 J n F 1 b 3 Q 7 L C Z x d W 9 0 O 0 9 k Y m M u R G F 0 Y V N v d X J j Z V x c L z E v Z H N u P V B J Q 0 F O Z X Q v U E l D Q U 5 l d C 9 B b m 5 1 Y W x S Z X B v c n Q v V G F i b G U 2 M 1 8 y M D I w L n t 0 b 3 R h b C w x M H 0 m c X V v d D t d L C Z x d W 9 0 O 1 J l b G F 0 a W 9 u c 2 h p c E l u Z m 8 m c X V v d D s 6 W 1 1 9 I i A v P j w v U 3 R h Y m x l R W 5 0 c m l l c z 4 8 L 0 l 0 Z W 0 + P E l 0 Z W 0 + P E l 0 Z W 1 M b 2 N h d G l v b j 4 8 S X R l b V R 5 c G U + R m 9 y b X V s Y T w v S X R l b V R 5 c G U + P E l 0 Z W 1 Q Y X R o P l N l Y 3 R p b 2 4 x L 1 R h Y m x l N j N f M j A y M C 9 T b 3 V y Y 2 U 8 L 0 l 0 Z W 1 Q Y X R o P j w v S X R l b U x v Y 2 F 0 a W 9 u P j x T d G F i b G V F b n R y a W V z I C 8 + P C 9 J d G V t P j x J d G V t P j x J d G V t T G 9 j Y X R p b 2 4 + P E l 0 Z W 1 U e X B l P k Z v c m 1 1 b G E 8 L 0 l 0 Z W 1 U e X B l P j x J d G V t U G F 0 a D 5 T Z W N 0 a W 9 u M S 9 U Y W J s Z T Y z X z I w M j A v U E l D Q U 5 l d F 9 E Y X R h Y m F z Z T w v S X R l b V B h d G g + P C 9 J d G V t T G 9 j Y X R p b 2 4 + P F N 0 Y W J s Z U V u d H J p Z X M g L z 4 8 L 0 l 0 Z W 0 + P E l 0 Z W 0 + P E l 0 Z W 1 M b 2 N h d G l v b j 4 8 S X R l b V R 5 c G U + R m 9 y b X V s Y T w v S X R l b V R 5 c G U + P E l 0 Z W 1 Q Y X R o P l N l Y 3 R p b 2 4 x L 1 R h Y m x l N j N f M j A y M C 9 B b m 5 1 Y W x S Z X B v c n R f U 2 N o Z W 1 h P C 9 J d G V t U G F 0 a D 4 8 L 0 l 0 Z W 1 M b 2 N h d G l v b j 4 8 U 3 R h Y m x l R W 5 0 c m l l c y A v P j w v S X R l b T 4 8 S X R l b T 4 8 S X R l b U x v Y 2 F 0 a W 9 u P j x J d G V t V H l w Z T 5 G b 3 J t d W x h P C 9 J d G V t V H l w Z T 4 8 S X R l b V B h d G g + U 2 V j d G l v b j E v V G F i b G U 2 M 1 8 y M D I w L 1 R h Y m x l N j N f M j A y M F 9 U Y W J s Z T w v S X R l b V B h d G g + P C 9 J d G V t T G 9 j Y X R p b 2 4 + P F N 0 Y W J s Z U V u d H J p Z X M g L z 4 8 L 0 l 0 Z W 0 + P E l 0 Z W 0 + P E l 0 Z W 1 M b 2 N h d G l v b j 4 8 S X R l b V R 5 c G U + R m 9 y b X V s Y T w v S X R l b V R 5 c G U + P E l 0 Z W 1 Q Y X R o P l N l Y 3 R p b 2 4 x L 1 R h Y m x l N j d 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T E u N D A 4 N j Y w O V o i I C 8 + P E V u d H J 5 I F R 5 c G U 9 I k Z p b G x D b 2 x 1 b W 5 U e X B l c y I g V m F s d W U 9 I n N C U U l G Q m d J R k J n S U Z C Z 0 l G Q m c 9 P S I g L z 4 8 R W 5 0 c n k g V H l w Z T 0 i R m l s b E N v b H V t b k 5 h b W V z I i B W Y W x 1 Z T 0 i c 1 s m c X V v d D t 5 Z W F y J n F 1 b 3 Q 7 L C Z x d W 9 0 O 2 4 w J n F 1 b 3 Q 7 L C Z x d W 9 0 O 2 1 l Z G l h b j A m c X V v d D s s J n F 1 b 3 Q 7 c j A m c X V v d D s s J n F 1 b 3 Q 7 b j E m c X V v d D s s J n F 1 b 3 Q 7 b W V k a W F u M S Z x d W 9 0 O y w m c X V v d D t y M S Z x d W 9 0 O y w m c X V v d D t u M i Z x d W 9 0 O y w m c X V v d D t t Z W R p Y W 4 y J n F 1 b 3 Q 7 L C Z x d W 9 0 O 3 I y J n F 1 b 3 Q 7 L C Z x d W 9 0 O 2 4 z J n F 1 b 3 Q 7 L C Z x d W 9 0 O 2 1 l Z G l h b j M m c X V v d D s s J n F 1 b 3 Q 7 c j 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T 2 R i Y y 5 E Y X R h U 2 9 1 c m N l X F w v M S 9 k c 2 4 9 U E l D Q U 5 l d C 9 Q S U N B T m V 0 L 0 F u b n V h b F J l c G 9 y d C 9 U Y W J s Z T Y 3 X z I w M j A u e 3 l l Y X I s M H 0 m c X V v d D s s J n F 1 b 3 Q 7 T 2 R i Y y 5 E Y X R h U 2 9 1 c m N l X F w v M S 9 k c 2 4 9 U E l D Q U 5 l d C 9 Q S U N B T m V 0 L 0 F u b n V h b F J l c G 9 y d C 9 U Y W J s Z T Y 3 X z I w M j A u e 2 4 w L D F 9 J n F 1 b 3 Q 7 L C Z x d W 9 0 O 0 9 k Y m M u R G F 0 Y V N v d X J j Z V x c L z E v Z H N u P V B J Q 0 F O Z X Q v U E l D Q U 5 l d C 9 B b m 5 1 Y W x S Z X B v c n Q v V G F i b G U 2 N 1 8 y M D I w L n t t Z W R p Y W 4 w L D J 9 J n F 1 b 3 Q 7 L C Z x d W 9 0 O 0 9 k Y m M u R G F 0 Y V N v d X J j Z V x c L z E v Z H N u P V B J Q 0 F O Z X Q v U E l D Q U 5 l d C 9 B b m 5 1 Y W x S Z X B v c n Q v V G F i b G U 2 N 1 8 y M D I w L n t y M C w z f S Z x d W 9 0 O y w m c X V v d D t P Z G J j L k R h d G F T b 3 V y Y 2 V c X C 8 x L 2 R z b j 1 Q S U N B T m V 0 L 1 B J Q 0 F O Z X Q v Q W 5 u d W F s U m V w b 3 J 0 L 1 R h Y m x l N j d f M j A y M C 5 7 b j E s N H 0 m c X V v d D s s J n F 1 b 3 Q 7 T 2 R i Y y 5 E Y X R h U 2 9 1 c m N l X F w v M S 9 k c 2 4 9 U E l D Q U 5 l d C 9 Q S U N B T m V 0 L 0 F u b n V h b F J l c G 9 y d C 9 U Y W J s Z T Y 3 X z I w M j A u e 2 1 l Z G l h b j E s N X 0 m c X V v d D s s J n F 1 b 3 Q 7 T 2 R i Y y 5 E Y X R h U 2 9 1 c m N l X F w v M S 9 k c 2 4 9 U E l D Q U 5 l d C 9 Q S U N B T m V 0 L 0 F u b n V h b F J l c G 9 y d C 9 U Y W J s Z T Y 3 X z I w M j A u e 3 I x L D Z 9 J n F 1 b 3 Q 7 L C Z x d W 9 0 O 0 9 k Y m M u R G F 0 Y V N v d X J j Z V x c L z E v Z H N u P V B J Q 0 F O Z X Q v U E l D Q U 5 l d C 9 B b m 5 1 Y W x S Z X B v c n Q v V G F i b G U 2 N 1 8 y M D I w L n t u M i w 3 f S Z x d W 9 0 O y w m c X V v d D t P Z G J j L k R h d G F T b 3 V y Y 2 V c X C 8 x L 2 R z b j 1 Q S U N B T m V 0 L 1 B J Q 0 F O Z X Q v Q W 5 u d W F s U m V w b 3 J 0 L 1 R h Y m x l N j d f M j A y M C 5 7 b W V k a W F u M i w 4 f S Z x d W 9 0 O y w m c X V v d D t P Z G J j L k R h d G F T b 3 V y Y 2 V c X C 8 x L 2 R z b j 1 Q S U N B T m V 0 L 1 B J Q 0 F O Z X Q v Q W 5 u d W F s U m V w b 3 J 0 L 1 R h Y m x l N j d f M j A y M C 5 7 c j I s O X 0 m c X V v d D s s J n F 1 b 3 Q 7 T 2 R i Y y 5 E Y X R h U 2 9 1 c m N l X F w v M S 9 k c 2 4 9 U E l D Q U 5 l d C 9 Q S U N B T m V 0 L 0 F u b n V h b F J l c G 9 y d C 9 U Y W J s Z T Y 3 X z I w M j A u e 2 4 z L D E w f S Z x d W 9 0 O y w m c X V v d D t P Z G J j L k R h d G F T b 3 V y Y 2 V c X C 8 x L 2 R z b j 1 Q S U N B T m V 0 L 1 B J Q 0 F O Z X Q v Q W 5 u d W F s U m V w b 3 J 0 L 1 R h Y m x l N j d f M j A y M C 5 7 b W V k a W F u M y w x M X 0 m c X V v d D s s J n F 1 b 3 Q 7 T 2 R i Y y 5 E Y X R h U 2 9 1 c m N l X F w v M S 9 k c 2 4 9 U E l D Q U 5 l d C 9 Q S U N B T m V 0 L 0 F u b n V h b F J l c G 9 y d C 9 U Y W J s Z T Y 3 X z I w M j A u e 3 I z L D E y f S Z x d W 9 0 O 1 0 s J n F 1 b 3 Q 7 Q 2 9 s d W 1 u Q 2 9 1 b n Q m c X V v d D s 6 M T M s J n F 1 b 3 Q 7 S 2 V 5 Q 2 9 s d W 1 u T m F t Z X M m c X V v d D s 6 W 1 0 s J n F 1 b 3 Q 7 Q 2 9 s d W 1 u S W R l b n R p d G l l c y Z x d W 9 0 O z p b J n F 1 b 3 Q 7 T 2 R i Y y 5 E Y X R h U 2 9 1 c m N l X F w v M S 9 k c 2 4 9 U E l D Q U 5 l d C 9 Q S U N B T m V 0 L 0 F u b n V h b F J l c G 9 y d C 9 U Y W J s Z T Y 3 X z I w M j A u e 3 l l Y X I s M H 0 m c X V v d D s s J n F 1 b 3 Q 7 T 2 R i Y y 5 E Y X R h U 2 9 1 c m N l X F w v M S 9 k c 2 4 9 U E l D Q U 5 l d C 9 Q S U N B T m V 0 L 0 F u b n V h b F J l c G 9 y d C 9 U Y W J s Z T Y 3 X z I w M j A u e 2 4 w L D F 9 J n F 1 b 3 Q 7 L C Z x d W 9 0 O 0 9 k Y m M u R G F 0 Y V N v d X J j Z V x c L z E v Z H N u P V B J Q 0 F O Z X Q v U E l D Q U 5 l d C 9 B b m 5 1 Y W x S Z X B v c n Q v V G F i b G U 2 N 1 8 y M D I w L n t t Z W R p Y W 4 w L D J 9 J n F 1 b 3 Q 7 L C Z x d W 9 0 O 0 9 k Y m M u R G F 0 Y V N v d X J j Z V x c L z E v Z H N u P V B J Q 0 F O Z X Q v U E l D Q U 5 l d C 9 B b m 5 1 Y W x S Z X B v c n Q v V G F i b G U 2 N 1 8 y M D I w L n t y M C w z f S Z x d W 9 0 O y w m c X V v d D t P Z G J j L k R h d G F T b 3 V y Y 2 V c X C 8 x L 2 R z b j 1 Q S U N B T m V 0 L 1 B J Q 0 F O Z X Q v Q W 5 u d W F s U m V w b 3 J 0 L 1 R h Y m x l N j d f M j A y M C 5 7 b j E s N H 0 m c X V v d D s s J n F 1 b 3 Q 7 T 2 R i Y y 5 E Y X R h U 2 9 1 c m N l X F w v M S 9 k c 2 4 9 U E l D Q U 5 l d C 9 Q S U N B T m V 0 L 0 F u b n V h b F J l c G 9 y d C 9 U Y W J s Z T Y 3 X z I w M j A u e 2 1 l Z G l h b j E s N X 0 m c X V v d D s s J n F 1 b 3 Q 7 T 2 R i Y y 5 E Y X R h U 2 9 1 c m N l X F w v M S 9 k c 2 4 9 U E l D Q U 5 l d C 9 Q S U N B T m V 0 L 0 F u b n V h b F J l c G 9 y d C 9 U Y W J s Z T Y 3 X z I w M j A u e 3 I x L D Z 9 J n F 1 b 3 Q 7 L C Z x d W 9 0 O 0 9 k Y m M u R G F 0 Y V N v d X J j Z V x c L z E v Z H N u P V B J Q 0 F O Z X Q v U E l D Q U 5 l d C 9 B b m 5 1 Y W x S Z X B v c n Q v V G F i b G U 2 N 1 8 y M D I w L n t u M i w 3 f S Z x d W 9 0 O y w m c X V v d D t P Z G J j L k R h d G F T b 3 V y Y 2 V c X C 8 x L 2 R z b j 1 Q S U N B T m V 0 L 1 B J Q 0 F O Z X Q v Q W 5 u d W F s U m V w b 3 J 0 L 1 R h Y m x l N j d f M j A y M C 5 7 b W V k a W F u M i w 4 f S Z x d W 9 0 O y w m c X V v d D t P Z G J j L k R h d G F T b 3 V y Y 2 V c X C 8 x L 2 R z b j 1 Q S U N B T m V 0 L 1 B J Q 0 F O Z X Q v Q W 5 u d W F s U m V w b 3 J 0 L 1 R h Y m x l N j d f M j A y M C 5 7 c j I s O X 0 m c X V v d D s s J n F 1 b 3 Q 7 T 2 R i Y y 5 E Y X R h U 2 9 1 c m N l X F w v M S 9 k c 2 4 9 U E l D Q U 5 l d C 9 Q S U N B T m V 0 L 0 F u b n V h b F J l c G 9 y d C 9 U Y W J s Z T Y 3 X z I w M j A u e 2 4 z L D E w f S Z x d W 9 0 O y w m c X V v d D t P Z G J j L k R h d G F T b 3 V y Y 2 V c X C 8 x L 2 R z b j 1 Q S U N B T m V 0 L 1 B J Q 0 F O Z X Q v Q W 5 u d W F s U m V w b 3 J 0 L 1 R h Y m x l N j d f M j A y M C 5 7 b W V k a W F u M y w x M X 0 m c X V v d D s s J n F 1 b 3 Q 7 T 2 R i Y y 5 E Y X R h U 2 9 1 c m N l X F w v M S 9 k c 2 4 9 U E l D Q U 5 l d C 9 Q S U N B T m V 0 L 0 F u b n V h b F J l c G 9 y d C 9 U Y W J s Z T Y 3 X z I w M j A u e 3 I z L D E y f S Z x d W 9 0 O 1 0 s J n F 1 b 3 Q 7 U m V s Y X R p b 2 5 z a G l w S W 5 m b y Z x d W 9 0 O z p b X X 0 i I C 8 + P C 9 T d G F i b G V F b n R y a W V z P j w v S X R l b T 4 8 S X R l b T 4 8 S X R l b U x v Y 2 F 0 a W 9 u P j x J d G V t V H l w Z T 5 G b 3 J t d W x h P C 9 J d G V t V H l w Z T 4 8 S X R l b V B h d G g + U 2 V j d G l v b j E v V G F i b G U 2 N 1 8 y M D I w L 1 N v d X J j Z T w v S X R l b V B h d G g + P C 9 J d G V t T G 9 j Y X R p b 2 4 + P F N 0 Y W J s Z U V u d H J p Z X M g L z 4 8 L 0 l 0 Z W 0 + P E l 0 Z W 0 + P E l 0 Z W 1 M b 2 N h d G l v b j 4 8 S X R l b V R 5 c G U + R m 9 y b X V s Y T w v S X R l b V R 5 c G U + P E l 0 Z W 1 Q Y X R o P l N l Y 3 R p b 2 4 x L 1 R h Y m x l N j d f M j A y M C 9 Q S U N B T m V 0 X 0 R h d G F i Y X N l P C 9 J d G V t U G F 0 a D 4 8 L 0 l 0 Z W 1 M b 2 N h d G l v b j 4 8 U 3 R h Y m x l R W 5 0 c m l l c y A v P j w v S X R l b T 4 8 S X R l b T 4 8 S X R l b U x v Y 2 F 0 a W 9 u P j x J d G V t V H l w Z T 5 G b 3 J t d W x h P C 9 J d G V t V H l w Z T 4 8 S X R l b V B h d G g + U 2 V j d G l v b j E v V G F i b G U 2 N 1 8 y M D I w L 0 F u b n V h b F J l c G 9 y d F 9 T Y 2 h l b W E 8 L 0 l 0 Z W 1 Q Y X R o P j w v S X R l b U x v Y 2 F 0 a W 9 u P j x T d G F i b G V F b n R y a W V z I C 8 + P C 9 J d G V t P j x J d G V t P j x J d G V t T G 9 j Y X R p b 2 4 + P E l 0 Z W 1 U e X B l P k Z v c m 1 1 b G E 8 L 0 l 0 Z W 1 U e X B l P j x J d G V t U G F 0 a D 5 T Z W N 0 a W 9 u M S 9 U Y W J s Z T Y 3 X z I w M j A v V G F i b G U 2 N 1 8 y M D I w X 1 R h Y m x l P C 9 J d G V t U G F 0 a D 4 8 L 0 l 0 Z W 1 M b 2 N h d G l v b j 4 8 U 3 R h Y m x l R W 5 0 c m l l c y A v P j w v S X R l b T 4 8 S X R l b T 4 8 S X R l b U x v Y 2 F 0 a W 9 u P j x J d G V t V H l w Z T 5 G b 3 J t d W x h P C 9 J d G V t V H l w Z T 4 8 S X R l b V B h d G g + U 2 V j d G l v b j E v V G F i b G V E U T F 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y I g L z 4 8 R W 5 0 c n k g V H l w Z T 0 i R m l s b E V y c m 9 y Q 2 9 k Z S I g V m F s d W U 9 I n N V b m t u b 3 d u I i A v P j x F b n R y e S B U e X B l P S J G a W x s R X J y b 3 J D b 3 V u d C I g V m F s d W U 9 I m w w I i A v P j x F b n R y e S B U e X B l P S J G a W x s T G F z d F V w Z G F 0 Z W Q i I F Z h b H V l P S J k M j A y M C 0 x M i 0 w N 1 Q x M T o x O D o x N C 4 3 O T g 2 N z Y 5 W i I g L z 4 8 R W 5 0 c n k g V H l w Z T 0 i R m l s b E N v b H V t b l R 5 c G V z I i B W Y W x 1 Z T 0 i c 0 J R W U d B Z 1 U 9 I i A v P j x F b n R y e S B U e X B l P S J G a W x s Q 2 9 s d W 1 u T m F t Z X M i I F Z h b H V l P S J z W y Z x d W 9 0 O 3 l l Y X I m c X V v d D s s J n F 1 b 3 Q 7 b W 9 u d G g m c X V v d D s s J n F 1 b 3 Q 7 d H J 1 c 3 R p Z C Z x d W 9 0 O y w m c X V v d D t y Z X Z p Z X d l Z C Z x d W 9 0 O y w m c X V v d D t k a X N j c m V w Y W 5 j a W V 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U R R M W J f M j A y M C 5 7 e W V h c i w w f S Z x d W 9 0 O y w m c X V v d D t P Z G J j L k R h d G F T b 3 V y Y 2 V c X C 8 x L 2 R z b j 1 Q S U N B T m V 0 L 1 B J Q 0 F O Z X Q v Q W 5 u d W F s U m V w b 3 J 0 L 1 R h Y m x l R F E x Y l 8 y M D I w L n t t b 2 5 0 a C w x f S Z x d W 9 0 O y w m c X V v d D t P Z G J j L k R h d G F T b 3 V y Y 2 V c X C 8 x L 2 R z b j 1 Q S U N B T m V 0 L 1 B J Q 0 F O Z X Q v Q W 5 u d W F s U m V w b 3 J 0 L 1 R h Y m x l R F E x Y l 8 y M D I w L n t 0 c n V z d G l k L D J 9 J n F 1 b 3 Q 7 L C Z x d W 9 0 O 0 9 k Y m M u R G F 0 Y V N v d X J j Z V x c L z E v Z H N u P V B J Q 0 F O Z X Q v U E l D Q U 5 l d C 9 B b m 5 1 Y W x S Z X B v c n Q v V G F i b G V E U T F i X z I w M j A u e 3 J l d m l l d 2 V k L D N 9 J n F 1 b 3 Q 7 L C Z x d W 9 0 O 0 9 k Y m M u R G F 0 Y V N v d X J j Z V x c L z E v Z H N u P V B J Q 0 F O Z X Q v U E l D Q U 5 l d C 9 B b m 5 1 Y W x S Z X B v c n Q v V G F i b G V E U T F i X z I w M j A u e 2 R p c 2 N y Z X B h b m N p Z X M s N H 0 m c X V v d D t d L C Z x d W 9 0 O 0 N v b H V t b k N v d W 5 0 J n F 1 b 3 Q 7 O j U s J n F 1 b 3 Q 7 S 2 V 5 Q 2 9 s d W 1 u T m F t Z X M m c X V v d D s 6 W 1 0 s J n F 1 b 3 Q 7 Q 2 9 s d W 1 u S W R l b n R p d G l l c y Z x d W 9 0 O z p b J n F 1 b 3 Q 7 T 2 R i Y y 5 E Y X R h U 2 9 1 c m N l X F w v M S 9 k c 2 4 9 U E l D Q U 5 l d C 9 Q S U N B T m V 0 L 0 F u b n V h b F J l c G 9 y d C 9 U Y W J s Z U R R M W J f M j A y M C 5 7 e W V h c i w w f S Z x d W 9 0 O y w m c X V v d D t P Z G J j L k R h d G F T b 3 V y Y 2 V c X C 8 x L 2 R z b j 1 Q S U N B T m V 0 L 1 B J Q 0 F O Z X Q v Q W 5 u d W F s U m V w b 3 J 0 L 1 R h Y m x l R F E x Y l 8 y M D I w L n t t b 2 5 0 a C w x f S Z x d W 9 0 O y w m c X V v d D t P Z G J j L k R h d G F T b 3 V y Y 2 V c X C 8 x L 2 R z b j 1 Q S U N B T m V 0 L 1 B J Q 0 F O Z X Q v Q W 5 u d W F s U m V w b 3 J 0 L 1 R h Y m x l R F E x Y l 8 y M D I w L n t 0 c n V z d G l k L D J 9 J n F 1 b 3 Q 7 L C Z x d W 9 0 O 0 9 k Y m M u R G F 0 Y V N v d X J j Z V x c L z E v Z H N u P V B J Q 0 F O Z X Q v U E l D Q U 5 l d C 9 B b m 5 1 Y W x S Z X B v c n Q v V G F i b G V E U T F i X z I w M j A u e 3 J l d m l l d 2 V k L D N 9 J n F 1 b 3 Q 7 L C Z x d W 9 0 O 0 9 k Y m M u R G F 0 Y V N v d X J j Z V x c L z E v Z H N u P V B J Q 0 F O Z X Q v U E l D Q U 5 l d C 9 B b m 5 1 Y W x S Z X B v c n Q v V G F i b G V E U T F i X z I w M j A u e 2 R p c 2 N y Z X B h b m N p Z X M s N H 0 m c X V v d D t d L C Z x d W 9 0 O 1 J l b G F 0 a W 9 u c 2 h p c E l u Z m 8 m c X V v d D s 6 W 1 1 9 I i A v P j w v U 3 R h Y m x l R W 5 0 c m l l c z 4 8 L 0 l 0 Z W 0 + P E l 0 Z W 0 + P E l 0 Z W 1 M b 2 N h d G l v b j 4 8 S X R l b V R 5 c G U + R m 9 y b X V s Y T w v S X R l b V R 5 c G U + P E l 0 Z W 1 Q Y X R o P l N l Y 3 R p b 2 4 x L 1 R h Y m x l R F E x Y l 8 y M D I w L 1 N v d X J j Z T w v S X R l b V B h d G g + P C 9 J d G V t T G 9 j Y X R p b 2 4 + P F N 0 Y W J s Z U V u d H J p Z X M g L z 4 8 L 0 l 0 Z W 0 + P E l 0 Z W 0 + P E l 0 Z W 1 M b 2 N h d G l v b j 4 8 S X R l b V R 5 c G U + R m 9 y b X V s Y T w v S X R l b V R 5 c G U + P E l 0 Z W 1 Q Y X R o P l N l Y 3 R p b 2 4 x L 1 R h Y m x l R F E x Y l 8 y M D I w L 1 B J Q 0 F O Z X R f R G F 0 Y W J h c 2 U 8 L 0 l 0 Z W 1 Q Y X R o P j w v S X R l b U x v Y 2 F 0 a W 9 u P j x T d G F i b G V F b n R y a W V z I C 8 + P C 9 J d G V t P j x J d G V t P j x J d G V t T G 9 j Y X R p b 2 4 + P E l 0 Z W 1 U e X B l P k Z v c m 1 1 b G E 8 L 0 l 0 Z W 1 U e X B l P j x J d G V t U G F 0 a D 5 T Z W N 0 a W 9 u M S 9 U Y W J s Z U R R M W J f M j A y M C 9 B b m 5 1 Y W x S Z X B v c n R f U 2 N o Z W 1 h P C 9 J d G V t U G F 0 a D 4 8 L 0 l 0 Z W 1 M b 2 N h d G l v b j 4 8 U 3 R h Y m x l R W 5 0 c m l l c y A v P j w v S X R l b T 4 8 S X R l b T 4 8 S X R l b U x v Y 2 F 0 a W 9 u P j x J d G V t V H l w Z T 5 G b 3 J t d W x h P C 9 J d G V t V H l w Z T 4 8 S X R l b V B h d G g + U 2 V j d G l v b j E v V G F i b G V E U T F i X z I w M j A v V G F i b G V E U T F i X z I w M j B f V G F i b G U 8 L 0 l 0 Z W 1 Q Y X R o P j w v S X R l b U x v Y 2 F 0 a W 9 u P j x T d G F i b G V F b n R y a W V z I C 8 + P C 9 J d G V t P j x J d G V t P j x J d G V t T G 9 j Y X R p b 2 4 + P E l 0 Z W 1 U e X B l P k Z v c m 1 1 b G E 8 L 0 l 0 Z W 1 U e X B l P j x J d G V t U G F 0 a D 5 T Z W N 0 a W 9 u M S 9 U Y W J s Z U R R M W 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0 I i A v P j x F b n R y e S B U e X B l P S J G a W x s R X J y b 3 J D b 2 R l I i B W Y W x 1 Z T 0 i c 1 V u a 2 5 v d 2 4 i I C 8 + P E V u d H J 5 I F R 5 c G U 9 I k Z p b G x F c n J v c k N v d W 5 0 I i B W Y W x 1 Z T 0 i b D A i I C 8 + P E V u d H J 5 I F R 5 c G U 9 I k Z p b G x M Y X N 0 V X B k Y X R l Z C I g V m F s d W U 9 I m Q y M D I w L T E y L T A 3 V D E x O j E 4 O j E 4 L j Q z O T c 0 M T Z a I i A v P j x F b n R y e S B U e X B l P S J G a W x s Q 2 9 s d W 1 u V H l w Z X M i I F Z h b H V l P S J z Q l F Z R 0 F n V T 0 i I C 8 + P E V u d H J 5 I F R 5 c G U 9 I k Z p b G x D b 2 x 1 b W 5 O Y W 1 l c y I g V m F s d W U 9 I n N b J n F 1 b 3 Q 7 e W V h c i Z x d W 9 0 O y w m c X V v d D t t b 2 5 0 a C Z x d W 9 0 O y w m c X V v d D t 0 c n V z d G l k J n F 1 b 3 Q 7 L C Z x d W 9 0 O 3 J l d m l l d 2 V k J n F 1 b 3 Q 7 L C Z x d W 9 0 O 2 R p c 2 N y Z X B h b m N p Z X 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V 8 y M D I w L n t 5 Z W F y L D B 9 J n F 1 b 3 Q 7 L C Z x d W 9 0 O 0 9 k Y m M u R G F 0 Y V N v d X J j Z V x c L z E v Z H N u P V B J Q 0 F O Z X Q v U E l D Q U 5 l d C 9 B b m 5 1 Y W x S Z X B v c n Q v V G F i b G V E U T F h X z I w M j A u e 2 1 v b n R o L D F 9 J n F 1 b 3 Q 7 L C Z x d W 9 0 O 0 9 k Y m M u R G F 0 Y V N v d X J j Z V x c L z E v Z H N u P V B J Q 0 F O Z X Q v U E l D Q U 5 l d C 9 B b m 5 1 Y W x S Z X B v c n Q v V G F i b G V E U T F h X z I w M j A u e 3 R y d X N 0 a W Q s M n 0 m c X V v d D s s J n F 1 b 3 Q 7 T 2 R i Y y 5 E Y X R h U 2 9 1 c m N l X F w v M S 9 k c 2 4 9 U E l D Q U 5 l d C 9 Q S U N B T m V 0 L 0 F u b n V h b F J l c G 9 y d C 9 U Y W J s Z U R R M W F f M j A y M C 5 7 c m V 2 a W V 3 Z W Q s M 3 0 m c X V v d D s s J n F 1 b 3 Q 7 T 2 R i Y y 5 E Y X R h U 2 9 1 c m N l X F w v M S 9 k c 2 4 9 U E l D Q U 5 l d C 9 Q S U N B T m V 0 L 0 F u b n V h b F J l c G 9 y d C 9 U Y W J s Z U R R M W F f M j A y M C 5 7 Z G l z Y 3 J l c G F u Y 2 l l c y w 0 f S Z x d W 9 0 O 1 0 s J n F 1 b 3 Q 7 Q 2 9 s d W 1 u Q 2 9 1 b n Q m c X V v d D s 6 N S w m c X V v d D t L Z X l D b 2 x 1 b W 5 O Y W 1 l c y Z x d W 9 0 O z p b X S w m c X V v d D t D b 2 x 1 b W 5 J Z G V u d G l 0 a W V z J n F 1 b 3 Q 7 O l s m c X V v d D t P Z G J j L k R h d G F T b 3 V y Y 2 V c X C 8 x L 2 R z b j 1 Q S U N B T m V 0 L 1 B J Q 0 F O Z X Q v Q W 5 u d W F s U m V w b 3 J 0 L 1 R h Y m x l R F E x Y V 8 y M D I w L n t 5 Z W F y L D B 9 J n F 1 b 3 Q 7 L C Z x d W 9 0 O 0 9 k Y m M u R G F 0 Y V N v d X J j Z V x c L z E v Z H N u P V B J Q 0 F O Z X Q v U E l D Q U 5 l d C 9 B b m 5 1 Y W x S Z X B v c n Q v V G F i b G V E U T F h X z I w M j A u e 2 1 v b n R o L D F 9 J n F 1 b 3 Q 7 L C Z x d W 9 0 O 0 9 k Y m M u R G F 0 Y V N v d X J j Z V x c L z E v Z H N u P V B J Q 0 F O Z X Q v U E l D Q U 5 l d C 9 B b m 5 1 Y W x S Z X B v c n Q v V G F i b G V E U T F h X z I w M j A u e 3 R y d X N 0 a W Q s M n 0 m c X V v d D s s J n F 1 b 3 Q 7 T 2 R i Y y 5 E Y X R h U 2 9 1 c m N l X F w v M S 9 k c 2 4 9 U E l D Q U 5 l d C 9 Q S U N B T m V 0 L 0 F u b n V h b F J l c G 9 y d C 9 U Y W J s Z U R R M W F f M j A y M C 5 7 c m V 2 a W V 3 Z W Q s M 3 0 m c X V v d D s s J n F 1 b 3 Q 7 T 2 R i Y y 5 E Y X R h U 2 9 1 c m N l X F w v M S 9 k c 2 4 9 U E l D Q U 5 l d C 9 Q S U N B T m V 0 L 0 F u b n V h b F J l c G 9 y d C 9 U Y W J s Z U R R M W F f M j A y M C 5 7 Z G l z Y 3 J l c G F u Y 2 l l c y w 0 f S Z x d W 9 0 O 1 0 s J n F 1 b 3 Q 7 U m V s Y X R p b 2 5 z a G l w S W 5 m b y Z x d W 9 0 O z p b X X 0 i I C 8 + P C 9 T d G F i b G V F b n R y a W V z P j w v S X R l b T 4 8 S X R l b T 4 8 S X R l b U x v Y 2 F 0 a W 9 u P j x J d G V t V H l w Z T 5 G b 3 J t d W x h P C 9 J d G V t V H l w Z T 4 8 S X R l b V B h d G g + U 2 V j d G l v b j E v V G F i b G V E U T F h X z I w M j A v U 2 9 1 c m N l P C 9 J d G V t U G F 0 a D 4 8 L 0 l 0 Z W 1 M b 2 N h d G l v b j 4 8 U 3 R h Y m x l R W 5 0 c m l l c y A v P j w v S X R l b T 4 8 S X R l b T 4 8 S X R l b U x v Y 2 F 0 a W 9 u P j x J d G V t V H l w Z T 5 G b 3 J t d W x h P C 9 J d G V t V H l w Z T 4 8 S X R l b V B h d G g + U 2 V j d G l v b j E v V G F i b G V E U T F h X z I w M j A v U E l D Q U 5 l d F 9 E Y X R h Y m F z Z T w v S X R l b V B h d G g + P C 9 J d G V t T G 9 j Y X R p b 2 4 + P F N 0 Y W J s Z U V u d H J p Z X M g L z 4 8 L 0 l 0 Z W 0 + P E l 0 Z W 0 + P E l 0 Z W 1 M b 2 N h d G l v b j 4 8 S X R l b V R 5 c G U + R m 9 y b X V s Y T w v S X R l b V R 5 c G U + P E l 0 Z W 1 Q Y X R o P l N l Y 3 R p b 2 4 x L 1 R h Y m x l R F E x Y V 8 y M D I w L 0 F u b n V h b F J l c G 9 y d F 9 T Y 2 h l b W E 8 L 0 l 0 Z W 1 Q Y X R o P j w v S X R l b U x v Y 2 F 0 a W 9 u P j x T d G F i b G V F b n R y a W V z I C 8 + P C 9 J d G V t P j x J d G V t P j x J d G V t T G 9 j Y X R p b 2 4 + P E l 0 Z W 1 U e X B l P k Z v c m 1 1 b G E 8 L 0 l 0 Z W 1 U e X B l P j x J d G V t U G F 0 a D 5 T Z W N 0 a W 9 u M S 9 U Y W J s Z U R R M W F f M j A y M C 9 U Y W J s Z U R R M W F f M j A y M F 9 U Y W J s Z T w v S X R l b V B h d G g + P C 9 J d G V t T G 9 j Y X R p b 2 4 + P F N 0 Y W J s Z U V u d H J p Z X M g L z 4 8 L 0 l 0 Z W 0 + P E l 0 Z W 0 + P E l 0 Z W 1 M b 2 N h d G l v b j 4 8 S X R l b V R 5 c G U + R m 9 y b X V s Y T w v S X R l b V R 5 c G U + P E l 0 Z W 1 Q Y X R o P l N l Y 3 R p b 2 4 x L 1 R h Y m x l R F E x 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I i I C 8 + P E V u d H J 5 I F R 5 c G U 9 I k Z p b G x F c n J v c k N v Z G U i I F Z h b H V l P S J z V W 5 r b m 9 3 b i I g L z 4 8 R W 5 0 c n k g V H l w Z T 0 i R m l s b E V y c m 9 y Q 2 9 1 b n Q i I F Z h b H V l P S J s M C I g L z 4 8 R W 5 0 c n k g V H l w Z T 0 i R m l s b E x h c 3 R V c G R h d G V k I i B W Y W x 1 Z T 0 i Z D I w M j A t M T I t M D d U M T E 6 M T g 6 M j I u M D c 2 M z M 4 N F o i I C 8 + P E V u d H J 5 I F R 5 c G U 9 I k Z p b G x D b 2 x 1 b W 5 U e X B l c y I g V m F s d W U 9 I n N C U V l H Q l F J P S I g L z 4 8 R W 5 0 c n k g V H l w Z T 0 i R m l s b E N v b H V t b k 5 h b W V z I i B W Y W x 1 Z T 0 i c 1 s m c X V v d D t 5 Z W F y J n F 1 b 3 Q 7 L C Z x d W 9 0 O 2 1 v b n R o J n F 1 b 3 Q 7 L C Z x d W 9 0 O 3 R y d X N 0 a W Q m c X V v d D s s J n F 1 b 3 Q 7 Z G l z Y 3 J l c G F u Y 2 l l c y Z x d W 9 0 O y w m c X V v d D t y Z X Z p Z X d l Z 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j X z I w M j A u e 3 l l Y X I s M H 0 m c X V v d D s s J n F 1 b 3 Q 7 T 2 R i Y y 5 E Y X R h U 2 9 1 c m N l X F w v M S 9 k c 2 4 9 U E l D Q U 5 l d C 9 Q S U N B T m V 0 L 0 F u b n V h b F J l c G 9 y d C 9 U Y W J s Z U R R M W N f M j A y M C 5 7 b W 9 u d G g s M X 0 m c X V v d D s s J n F 1 b 3 Q 7 T 2 R i Y y 5 E Y X R h U 2 9 1 c m N l X F w v M S 9 k c 2 4 9 U E l D Q U 5 l d C 9 Q S U N B T m V 0 L 0 F u b n V h b F J l c G 9 y d C 9 U Y W J s Z U R R M W N f M j A y M C 5 7 d H J 1 c 3 R p Z C w y f S Z x d W 9 0 O y w m c X V v d D t P Z G J j L k R h d G F T b 3 V y Y 2 V c X C 8 x L 2 R z b j 1 Q S U N B T m V 0 L 1 B J Q 0 F O Z X Q v Q W 5 u d W F s U m V w b 3 J 0 L 1 R h Y m x l R F E x Y 1 8 y M D I w L n t k a X N j c m V w Y W 5 j a W V z L D N 9 J n F 1 b 3 Q 7 L C Z x d W 9 0 O 0 9 k Y m M u R G F 0 Y V N v d X J j Z V x c L z E v Z H N u P V B J Q 0 F O Z X Q v U E l D Q U 5 l d C 9 B b m 5 1 Y W x S Z X B v c n Q v V G F i b G V E U T F j X z I w M j A u e 3 J l d m l l d 2 V k L D R 9 J n F 1 b 3 Q 7 X S w m c X V v d D t D b 2 x 1 b W 5 D b 3 V u d C Z x d W 9 0 O z o 1 L C Z x d W 9 0 O 0 t l e U N v b H V t b k 5 h b W V z J n F 1 b 3 Q 7 O l t d L C Z x d W 9 0 O 0 N v b H V t b k l k Z W 5 0 a X R p Z X M m c X V v d D s 6 W y Z x d W 9 0 O 0 9 k Y m M u R G F 0 Y V N v d X J j Z V x c L z E v Z H N u P V B J Q 0 F O Z X Q v U E l D Q U 5 l d C 9 B b m 5 1 Y W x S Z X B v c n Q v V G F i b G V E U T F j X z I w M j A u e 3 l l Y X I s M H 0 m c X V v d D s s J n F 1 b 3 Q 7 T 2 R i Y y 5 E Y X R h U 2 9 1 c m N l X F w v M S 9 k c 2 4 9 U E l D Q U 5 l d C 9 Q S U N B T m V 0 L 0 F u b n V h b F J l c G 9 y d C 9 U Y W J s Z U R R M W N f M j A y M C 5 7 b W 9 u d G g s M X 0 m c X V v d D s s J n F 1 b 3 Q 7 T 2 R i Y y 5 E Y X R h U 2 9 1 c m N l X F w v M S 9 k c 2 4 9 U E l D Q U 5 l d C 9 Q S U N B T m V 0 L 0 F u b n V h b F J l c G 9 y d C 9 U Y W J s Z U R R M W N f M j A y M C 5 7 d H J 1 c 3 R p Z C w y f S Z x d W 9 0 O y w m c X V v d D t P Z G J j L k R h d G F T b 3 V y Y 2 V c X C 8 x L 2 R z b j 1 Q S U N B T m V 0 L 1 B J Q 0 F O Z X Q v Q W 5 u d W F s U m V w b 3 J 0 L 1 R h Y m x l R F E x Y 1 8 y M D I w L n t k a X N j c m V w Y W 5 j a W V z L D N 9 J n F 1 b 3 Q 7 L C Z x d W 9 0 O 0 9 k Y m M u R G F 0 Y V N v d X J j Z V x c L z E v Z H N u P V B J Q 0 F O Z X Q v U E l D Q U 5 l d C 9 B b m 5 1 Y W x S Z X B v c n Q v V G F i b G V E U T F j X z I w M j A u e 3 J l d m l l d 2 V k L D R 9 J n F 1 b 3 Q 7 X S w m c X V v d D t S Z W x h d G l v b n N o a X B J b m Z v J n F 1 b 3 Q 7 O l t d f S I g L z 4 8 L 1 N 0 Y W J s Z U V u d H J p Z X M + P C 9 J d G V t P j x J d G V t P j x J d G V t T G 9 j Y X R p b 2 4 + P E l 0 Z W 1 U e X B l P k Z v c m 1 1 b G E 8 L 0 l 0 Z W 1 U e X B l P j x J d G V t U G F 0 a D 5 T Z W N 0 a W 9 u M S 9 U Y W J s Z U R R M W N f M j A y M C 9 T b 3 V y Y 2 U 8 L 0 l 0 Z W 1 Q Y X R o P j w v S X R l b U x v Y 2 F 0 a W 9 u P j x T d G F i b G V F b n R y a W V z I C 8 + P C 9 J d G V t P j x J d G V t P j x J d G V t T G 9 j Y X R p b 2 4 + P E l 0 Z W 1 U e X B l P k Z v c m 1 1 b G E 8 L 0 l 0 Z W 1 U e X B l P j x J d G V t U G F 0 a D 5 T Z W N 0 a W 9 u M S 9 U Y W J s Z U R R M W N f M j A y M C 9 Q S U N B T m V 0 X 0 R h d G F i Y X N l P C 9 J d G V t U G F 0 a D 4 8 L 0 l 0 Z W 1 M b 2 N h d G l v b j 4 8 U 3 R h Y m x l R W 5 0 c m l l c y A v P j w v S X R l b T 4 8 S X R l b T 4 8 S X R l b U x v Y 2 F 0 a W 9 u P j x J d G V t V H l w Z T 5 G b 3 J t d W x h P C 9 J d G V t V H l w Z T 4 8 S X R l b V B h d G g + U 2 V j d G l v b j E v V G F i b G V E U T F j X z I w M j A v Q W 5 u d W F s U m V w b 3 J 0 X 1 N j a G V t Y T w v S X R l b V B h d G g + P C 9 J d G V t T G 9 j Y X R p b 2 4 + P F N 0 Y W J s Z U V u d H J p Z X M g L z 4 8 L 0 l 0 Z W 0 + P E l 0 Z W 0 + P E l 0 Z W 1 M b 2 N h d G l v b j 4 8 S X R l b V R 5 c G U + R m 9 y b X V s Y T w v S X R l b V R 5 c G U + P E l 0 Z W 1 Q Y X R o P l N l Y 3 R p b 2 4 x L 1 R h Y m x l R F E x Y 1 8 y M D I w L 1 R h Y m x l R F E x Y 1 8 y M D I w X 1 R h Y m x l P C 9 J d G V t U G F 0 a D 4 8 L 0 l 0 Z W 1 M b 2 N h d G l v b j 4 8 U 3 R h Y m x l R W 5 0 c m l l c y A v P j w v S X R l b T 4 8 S X R l b T 4 8 S X R l b U x v Y 2 F 0 a W 9 u P j x J d G V t V H l w Z T 5 G b 3 J t d W x h P C 9 J d G V t V H l w Z T 4 8 S X R l b V B h d G g + U 2 V j d G l v b j E v V G F i b G V E U T J 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z I i A v P j x F b n R y e S B U e X B l P S J G a W x s R X J y b 3 J D b 2 R l I i B W Y W x 1 Z T 0 i c 1 V u a 2 5 v d 2 4 i I C 8 + P E V u d H J 5 I F R 5 c G U 9 I k Z p b G x F c n J v c k N v d W 5 0 I i B W Y W x 1 Z T 0 i b D A i I C 8 + P E V u d H J 5 I F R 5 c G U 9 I k Z p b G x M Y X N 0 V X B k Y X R l Z C I g V m F s d W U 9 I m Q y M D I w L T E y L T A 3 V D E x O j E 4 O j I 1 L j c 2 N j Y 1 M j Z a I i A v P j x F b n R y e S B U e X B l P S J G a W x s Q 2 9 s d W 1 u V H l w Z X M i I F Z h b H V l P S J z Q m d V R k J R P T 0 i I C 8 + P E V u d H J 5 I F R 5 c G U 9 I k Z p b G x D b 2 x 1 b W 5 O Y W 1 l c y I g V m F s d W U 9 I n N b J n F 1 b 3 Q 7 c G V y a W 9 k J n F 1 b 3 Q 7 L C Z x d W 9 0 O 2 N h c 2 V z J n F 1 b 3 Q 7 L C Z x d W 9 0 O 2 R p c 2 N y Z X A m c X V v d D s s J n F 1 b 3 Q 7 c G V y Y 2 F z Z 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h X z I w M j A u e 3 B l c m l v Z C w w f S Z x d W 9 0 O y w m c X V v d D t P Z G J j L k R h d G F T b 3 V y Y 2 V c X C 8 x L 2 R z b j 1 Q S U N B T m V 0 L 1 B J Q 0 F O Z X Q v Q W 5 u d W F s U m V w b 3 J 0 L 1 R h Y m x l R F E y Y V 8 y M D I w L n t j Y X N l c y w x f S Z x d W 9 0 O y w m c X V v d D t P Z G J j L k R h d G F T b 3 V y Y 2 V c X C 8 x L 2 R z b j 1 Q S U N B T m V 0 L 1 B J Q 0 F O Z X Q v Q W 5 u d W F s U m V w b 3 J 0 L 1 R h Y m x l R F E y Y V 8 y M D I w L n t k a X N j c m V w L D J 9 J n F 1 b 3 Q 7 L C Z x d W 9 0 O 0 9 k Y m M u R G F 0 Y V N v d X J j Z V x c L z E v Z H N u P V B J Q 0 F O Z X Q v U E l D Q U 5 l d C 9 B b m 5 1 Y W x S Z X B v c n Q v V G F i b G V E U T J h X z I w M j A u e 3 B l c m N h c 2 U s M 3 0 m c X V v d D t d L C Z x d W 9 0 O 0 N v b H V t b k N v d W 5 0 J n F 1 b 3 Q 7 O j Q s J n F 1 b 3 Q 7 S 2 V 5 Q 2 9 s d W 1 u T m F t Z X M m c X V v d D s 6 W 1 0 s J n F 1 b 3 Q 7 Q 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U m V s Y X R p b 2 5 z a G l w S W 5 m b y Z x d W 9 0 O z p b X X 0 i I C 8 + P C 9 T d G F i b G V F b n R y a W V z P j w v S X R l b T 4 8 S X R l b T 4 8 S X R l b U x v Y 2 F 0 a W 9 u P j x J d G V t V H l w Z T 5 G b 3 J t d W x h P C 9 J d G V t V H l w Z T 4 8 S X R l b V B h d G g + U 2 V j d G l v b j E v V G F i b G V E U T J h X z I w M j A v U 2 9 1 c m N l P C 9 J d G V t U G F 0 a D 4 8 L 0 l 0 Z W 1 M b 2 N h d G l v b j 4 8 U 3 R h Y m x l R W 5 0 c m l l c y A v P j w v S X R l b T 4 8 S X R l b T 4 8 S X R l b U x v Y 2 F 0 a W 9 u P j x J d G V t V H l w Z T 5 G b 3 J t d W x h P C 9 J d G V t V H l w Z T 4 8 S X R l b V B h d G g + U 2 V j d G l v b j E v V G F i b G V E U T J h X z I w M j A v U E l D Q U 5 l d F 9 E Y X R h Y m F z Z T w v S X R l b V B h d G g + P C 9 J d G V t T G 9 j Y X R p b 2 4 + P F N 0 Y W J s Z U V u d H J p Z X M g L z 4 8 L 0 l 0 Z W 0 + P E l 0 Z W 0 + P E l 0 Z W 1 M b 2 N h d G l v b j 4 8 S X R l b V R 5 c G U + R m 9 y b X V s Y T w v S X R l b V R 5 c G U + P E l 0 Z W 1 Q Y X R o P l N l Y 3 R p b 2 4 x L 1 R h Y m x l R F E y Y V 8 y M D I w L 0 F u b n V h b F J l c G 9 y d F 9 T Y 2 h l b W E 8 L 0 l 0 Z W 1 Q Y X R o P j w v S X R l b U x v Y 2 F 0 a W 9 u P j x T d G F i b G V F b n R y a W V z I C 8 + P C 9 J d G V t P j x J d G V t P j x J d G V t T G 9 j Y X R p b 2 4 + P E l 0 Z W 1 U e X B l P k Z v c m 1 1 b G E 8 L 0 l 0 Z W 1 U e X B l P j x J d G V t U G F 0 a D 5 T Z W N 0 a W 9 u M S 9 U Y W J s Z U R R M m F f M j A y M C 9 U Y W J s Z U R R M m F f M j A y M F 9 U Y W J s Z T w v S X R l b V B h d G g + P C 9 J d G V t T G 9 j Y X R p b 2 4 + P F N 0 Y W J s Z U V u d H J p Z X M g L z 4 8 L 0 l 0 Z W 0 + P E l 0 Z W 0 + P E l 0 Z W 1 M b 2 N h d G l v b j 4 8 S X R l b V R 5 c G U + R m 9 y b X V s Y T w v S X R l b V R 5 c G U + P E l 0 Z W 1 Q Y X R o P l N l Y 3 R p b 2 4 x L 1 R h Y m x l R F E y 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y O S 4 2 M T g 3 O D E 4 W i I g L z 4 8 R W 5 0 c n k g V H l w Z T 0 i R m l s b E N v b H V t b l R 5 c G V z I i B W Y W x 1 Z T 0 i c 0 J n V U Z C U T 0 9 I i A v P j x F b n R y e S B U e X B l P S J G a W x s Q 2 9 s d W 1 u T m F t Z X M i I F Z h b H V l P S J z W y Z x d W 9 0 O 3 B l c m l v Z C Z x d W 9 0 O y w m c X V v d D t j Y X N l c y Z x d W 9 0 O y w m c X V v d D t k a X N j c m V w J n F 1 b 3 Q 7 L C Z x d W 9 0 O 3 B l c m N h c 2 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l 8 y M D I w L n t w Z X J p b 2 Q s M H 0 m c X V v d D s s J n F 1 b 3 Q 7 T 2 R i Y y 5 E Y X R h U 2 9 1 c m N l X F w v M S 9 k c 2 4 9 U E l D Q U 5 l d C 9 Q S U N B T m V 0 L 0 F u b n V h b F J l c G 9 y d C 9 U Y W J s Z U R R M m J f M j A y M C 5 7 Y 2 F z Z X M s M X 0 m c X V v d D s s J n F 1 b 3 Q 7 T 2 R i Y y 5 E Y X R h U 2 9 1 c m N l X F w v M S 9 k c 2 4 9 U E l D Q U 5 l d C 9 Q S U N B T m V 0 L 0 F u b n V h b F J l c G 9 y d C 9 U Y W J s Z U R R M m J f M j A y M C 5 7 Z G l z Y 3 J l c C w y f S Z x d W 9 0 O y w m c X V v d D t P Z G J j L k R h d G F T b 3 V y Y 2 V c X C 8 x L 2 R z b j 1 Q S U N B T m V 0 L 1 B J Q 0 F O Z X Q v Q W 5 u d W F s U m V w b 3 J 0 L 1 R h Y m x l R F E y Y l 8 y M D I w L n t w Z X J j Y X N l L D N 9 J n F 1 b 3 Q 7 X S w m c X V v d D t D b 2 x 1 b W 5 D b 3 V u d C Z x d W 9 0 O z o 0 L C Z x d W 9 0 O 0 t l e U N v b H V t b k 5 h b W V z J n F 1 b 3 Q 7 O l t d L C Z x d W 9 0 O 0 N v b H V t b k l k Z W 5 0 a X R p Z X M m c X V v d D s 6 W y Z x d W 9 0 O 0 9 k Y m M u R G F 0 Y V N v d X J j Z V x c L z E v Z H N u P V B J Q 0 F O Z X Q v U E l D Q U 5 l d C 9 B b m 5 1 Y W x S Z X B v c n Q v V G F i b G V E U T J i X z I w M j A u e 3 B l c m l v Z C w w f S Z x d W 9 0 O y w m c X V v d D t P Z G J j L k R h d G F T b 3 V y Y 2 V c X C 8 x L 2 R z b j 1 Q S U N B T m V 0 L 1 B J Q 0 F O Z X Q v Q W 5 u d W F s U m V w b 3 J 0 L 1 R h Y m x l R F E y Y l 8 y M D I w L n t j Y X N l c y w x f S Z x d W 9 0 O y w m c X V v d D t P Z G J j L k R h d G F T b 3 V y Y 2 V c X C 8 x L 2 R z b j 1 Q S U N B T m V 0 L 1 B J Q 0 F O Z X Q v Q W 5 u d W F s U m V w b 3 J 0 L 1 R h Y m x l R F E y Y l 8 y M D I w L n t k a X N j c m V w L D J 9 J n F 1 b 3 Q 7 L C Z x d W 9 0 O 0 9 k Y m M u R G F 0 Y V N v d X J j Z V x c L z E v Z H N u P V B J Q 0 F O Z X Q v U E l D Q U 5 l d C 9 B b m 5 1 Y W x S Z X B v c n Q v V G F i b G V E U T J i X z I w M j A u e 3 B l c m N h c 2 U s M 3 0 m c X V v d D t d L C Z x d W 9 0 O 1 J l b G F 0 a W 9 u c 2 h p c E l u Z m 8 m c X V v d D s 6 W 1 1 9 I i A v P j w v U 3 R h Y m x l R W 5 0 c m l l c z 4 8 L 0 l 0 Z W 0 + P E l 0 Z W 0 + P E l 0 Z W 1 M b 2 N h d G l v b j 4 8 S X R l b V R 5 c G U + R m 9 y b X V s Y T w v S X R l b V R 5 c G U + P E l 0 Z W 1 Q Y X R o P l N l Y 3 R p b 2 4 x L 1 R h Y m x l R F E y Y l 8 y M D I w L 1 N v d X J j Z T w v S X R l b V B h d G g + P C 9 J d G V t T G 9 j Y X R p b 2 4 + P F N 0 Y W J s Z U V u d H J p Z X M g L z 4 8 L 0 l 0 Z W 0 + P E l 0 Z W 0 + P E l 0 Z W 1 M b 2 N h d G l v b j 4 8 S X R l b V R 5 c G U + R m 9 y b X V s Y T w v S X R l b V R 5 c G U + P E l 0 Z W 1 Q Y X R o P l N l Y 3 R p b 2 4 x L 1 R h Y m x l R F E y Y l 8 y M D I w L 1 B J Q 0 F O Z X R f R G F 0 Y W J h c 2 U 8 L 0 l 0 Z W 1 Q Y X R o P j w v S X R l b U x v Y 2 F 0 a W 9 u P j x T d G F i b G V F b n R y a W V z I C 8 + P C 9 J d G V t P j x J d G V t P j x J d G V t T G 9 j Y X R p b 2 4 + P E l 0 Z W 1 U e X B l P k Z v c m 1 1 b G E 8 L 0 l 0 Z W 1 U e X B l P j x J d G V t U G F 0 a D 5 T Z W N 0 a W 9 u M S 9 U Y W J s Z U R R M m J f M j A y M C 9 B b m 5 1 Y W x S Z X B v c n R f U 2 N o Z W 1 h P C 9 J d G V t U G F 0 a D 4 8 L 0 l 0 Z W 1 M b 2 N h d G l v b j 4 8 U 3 R h Y m x l R W 5 0 c m l l c y A v P j w v S X R l b T 4 8 S X R l b T 4 8 S X R l b U x v Y 2 F 0 a W 9 u P j x J d G V t V H l w Z T 5 G b 3 J t d W x h P C 9 J d G V t V H l w Z T 4 8 S X R l b V B h d G g + U 2 V j d G l v b j E v V G F i b G V E U T J i X z I w M j A v V G F i b G V E U T J i X z I w M j B f V G F i b G U 8 L 0 l 0 Z W 1 Q Y X R o P j w v S X R l b U x v Y 2 F 0 a W 9 u P j x T d G F i b G V F b n R y a W V z I C 8 + P C 9 J d G V t P j x J d G V t P j x J d G V t T G 9 j Y X R p b 2 4 + P E l 0 Z W 1 U e X B l P k Z v c m 1 1 b G E 8 L 0 l 0 Z W 1 U e X B l P j x J d G V t U G F 0 a D 5 T Z W N 0 a W 9 u M S 9 U Y W J s Z U R R M m 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z M u N T U 3 M T Q 3 N F 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N f M j A y M C 5 7 c G V y a W 9 k L D B 9 J n F 1 b 3 Q 7 L C Z x d W 9 0 O 0 9 k Y m M u R G F 0 Y V N v d X J j Z V x c L z E v Z H N u P V B J Q 0 F O Z X Q v U E l D Q U 5 l d C 9 B b m 5 1 Y W x S Z X B v c n Q v V G F i b G V E U T J j X z I w M j A u e 2 N h c 2 V z L D F 9 J n F 1 b 3 Q 7 L C Z x d W 9 0 O 0 9 k Y m M u R G F 0 Y V N v d X J j Z V x c L z E v Z H N u P V B J Q 0 F O Z X Q v U E l D Q U 5 l d C 9 B b m 5 1 Y W x S Z X B v c n Q v V G F i b G V E U T J j X z I w M j A u e 2 R p c 2 N y Z X A s M n 0 m c X V v d D s s J n F 1 b 3 Q 7 T 2 R i Y y 5 E Y X R h U 2 9 1 c m N l X F w v M S 9 k c 2 4 9 U E l D Q U 5 l d C 9 Q S U N B T m V 0 L 0 F u b n V h b F J l c G 9 y d C 9 U Y W J s Z U R R M m N f M j A y M C 5 7 c G V y Y 2 F z Z S w z f S Z x d W 9 0 O 1 0 s J n F 1 b 3 Q 7 Q 2 9 s d W 1 u Q 2 9 1 b n Q m c X V v d D s 6 N C w m c X V v d D t L Z X l D b 2 x 1 b W 5 O Y W 1 l c y Z x d W 9 0 O z p b X S w m c X V v d D t D 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S Z W x h d G l v b n N o a X B J b m Z v J n F 1 b 3 Q 7 O l t d f S I g L z 4 8 L 1 N 0 Y W J s Z U V u d H J p Z X M + P C 9 J d G V t P j x J d G V t P j x J d G V t T G 9 j Y X R p b 2 4 + P E l 0 Z W 1 U e X B l P k Z v c m 1 1 b G E 8 L 0 l 0 Z W 1 U e X B l P j x J d G V t U G F 0 a D 5 T Z W N 0 a W 9 u M S 9 U Y W J s Z U R R M m N f M j A y M C 9 T b 3 V y Y 2 U 8 L 0 l 0 Z W 1 Q Y X R o P j w v S X R l b U x v Y 2 F 0 a W 9 u P j x T d G F i b G V F b n R y a W V z I C 8 + P C 9 J d G V t P j x J d G V t P j x J d G V t T G 9 j Y X R p b 2 4 + P E l 0 Z W 1 U e X B l P k Z v c m 1 1 b G E 8 L 0 l 0 Z W 1 U e X B l P j x J d G V t U G F 0 a D 5 T Z W N 0 a W 9 u M S 9 U Y W J s Z U R R M m N f M j A y M C 9 Q S U N B T m V 0 X 0 R h d G F i Y X N l P C 9 J d G V t U G F 0 a D 4 8 L 0 l 0 Z W 1 M b 2 N h d G l v b j 4 8 U 3 R h Y m x l R W 5 0 c m l l c y A v P j w v S X R l b T 4 8 S X R l b T 4 8 S X R l b U x v Y 2 F 0 a W 9 u P j x J d G V t V H l w Z T 5 G b 3 J t d W x h P C 9 J d G V t V H l w Z T 4 8 S X R l b V B h d G g + U 2 V j d G l v b j E v V G F i b G V E U T J j X z I w M j A v Q W 5 u d W F s U m V w b 3 J 0 X 1 N j a G V t Y T w v S X R l b V B h d G g + P C 9 J d G V t T G 9 j Y X R p b 2 4 + P F N 0 Y W J s Z U V u d H J p Z X M g L z 4 8 L 0 l 0 Z W 0 + P E l 0 Z W 0 + P E l 0 Z W 1 M b 2 N h d G l v b j 4 8 S X R l b V R 5 c G U + R m 9 y b X V s Y T w v S X R l b V R 5 c G U + P E l 0 Z W 1 Q Y X R o P l N l Y 3 R p b 2 4 x L 1 R h Y m x l R F E y Y 1 8 y M D I w L 1 R h Y m x l R F E y Y 1 8 y M D I w X 1 R h Y m x l P C 9 J d G V t U G F 0 a D 4 8 L 0 l 0 Z W 1 M b 2 N h d G l v b j 4 8 U 3 R h Y m x l R W 5 0 c m l l c y A v P j w v S X R l b T 4 8 S X R l b T 4 8 S X R l b U x v Y 2 F 0 a W 9 u P j x J d G V t V H l w Z T 5 G b 3 J t d W x h P C 9 J d G V t V H l w Z T 4 8 S X R l b V B h d G g + U 2 V j d G l v b j E v V G F i b G V E U T N 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0 I i A v P j x F b n R y e S B U e X B l P S J G a W x s R X J y b 3 J D b 2 R l I i B W Y W x 1 Z T 0 i c 1 V u a 2 5 v d 2 4 i I C 8 + P E V u d H J 5 I F R 5 c G U 9 I k Z p b G x F c n J v c k N v d W 5 0 I i B W Y W x 1 Z T 0 i b D A i I C 8 + P E V u d H J 5 I F R 5 c G U 9 I k Z p b G x M Y X N 0 V X B k Y X R l Z C I g V m F s d W U 9 I m Q y M D I w L T E y L T A 3 V D E x O j E 4 O j M 3 L j Y y O D M 5 N T h 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h X z I w M j A u e 3 N l Y 3 R p b 2 4 s M H 0 m c X V v d D s s J n F 1 b 3 Q 7 T 2 R i Y y 5 E Y X R h U 2 9 1 c m N l X F w v M S 9 k c 2 4 9 U E l D Q U 5 l d C 9 Q S U N B T m V 0 L 0 F u b n V h b F J l c G 9 y d C 9 U Y W J s Z U R R M 2 F f M j A y M C 5 7 c G V y Y 2 R p c 2 N y L D F 9 J n F 1 b 3 Q 7 X S w m c X V v d D t D b 2 x 1 b W 5 D b 3 V u d C Z x d W 9 0 O z o y L C Z x d W 9 0 O 0 t l e U N v b H V t b k 5 h b W V z J n F 1 b 3 Q 7 O l t d L C Z x d W 9 0 O 0 N v b H V t b k l k Z W 5 0 a X R p Z X M m c X V v d D s 6 W y Z x d W 9 0 O 0 9 k Y m M u R G F 0 Y V N v d X J j Z V x c L z E v Z H N u P V B J Q 0 F O Z X Q v U E l D Q U 5 l d C 9 B b m 5 1 Y W x S Z X B v c n Q v V G F i b G V E U T N h X z I w M j A u e 3 N l Y 3 R p b 2 4 s M H 0 m c X V v d D s s J n F 1 b 3 Q 7 T 2 R i Y y 5 E Y X R h U 2 9 1 c m N l X F w v M S 9 k c 2 4 9 U E l D Q U 5 l d C 9 Q S U N B T m V 0 L 0 F u b n V h b F J l c G 9 y d C 9 U Y W J s Z U R R M 2 F f M j A y M C 5 7 c G V y Y 2 R p c 2 N y L D F 9 J n F 1 b 3 Q 7 X S w m c X V v d D t S Z W x h d G l v b n N o a X B J b m Z v J n F 1 b 3 Q 7 O l t d f S I g L z 4 8 L 1 N 0 Y W J s Z U V u d H J p Z X M + P C 9 J d G V t P j x J d G V t P j x J d G V t T G 9 j Y X R p b 2 4 + P E l 0 Z W 1 U e X B l P k Z v c m 1 1 b G E 8 L 0 l 0 Z W 1 U e X B l P j x J d G V t U G F 0 a D 5 T Z W N 0 a W 9 u M S 9 U Y W J s Z U R R M 2 F f M j A y M C 9 T b 3 V y Y 2 U 8 L 0 l 0 Z W 1 Q Y X R o P j w v S X R l b U x v Y 2 F 0 a W 9 u P j x T d G F i b G V F b n R y a W V z I C 8 + P C 9 J d G V t P j x J d G V t P j x J d G V t T G 9 j Y X R p b 2 4 + P E l 0 Z W 1 U e X B l P k Z v c m 1 1 b G E 8 L 0 l 0 Z W 1 U e X B l P j x J d G V t U G F 0 a D 5 T Z W N 0 a W 9 u M S 9 U Y W J s Z U R R M 2 F f M j A y M C 9 Q S U N B T m V 0 X 0 R h d G F i Y X N l P C 9 J d G V t U G F 0 a D 4 8 L 0 l 0 Z W 1 M b 2 N h d G l v b j 4 8 U 3 R h Y m x l R W 5 0 c m l l c y A v P j w v S X R l b T 4 8 S X R l b T 4 8 S X R l b U x v Y 2 F 0 a W 9 u P j x J d G V t V H l w Z T 5 G b 3 J t d W x h P C 9 J d G V t V H l w Z T 4 8 S X R l b V B h d G g + U 2 V j d G l v b j E v V G F i b G V E U T N h X z I w M j A v Q W 5 u d W F s U m V w b 3 J 0 X 1 N j a G V t Y T w v S X R l b V B h d G g + P C 9 J d G V t T G 9 j Y X R p b 2 4 + P F N 0 Y W J s Z U V u d H J p Z X M g L z 4 8 L 0 l 0 Z W 0 + P E l 0 Z W 0 + P E l 0 Z W 1 M b 2 N h d G l v b j 4 8 S X R l b V R 5 c G U + R m 9 y b X V s Y T w v S X R l b V R 5 c G U + P E l 0 Z W 1 Q Y X R o P l N l Y 3 R p b 2 4 x L 1 R h Y m x l R F E z Y V 8 y M D I w L 1 R h Y m x l R F E z Y V 8 y M D I w X 1 R h Y m x l P C 9 J d G V t U G F 0 a D 4 8 L 0 l 0 Z W 1 M b 2 N h d G l v b j 4 8 U 3 R h Y m x l R W 5 0 c m l l c y A v P j w v S X R l b T 4 8 S X R l b T 4 8 S X R l b U x v Y 2 F 0 a W 9 u P j x J d G V t V H l w Z T 5 G b 3 J t d W x h P C 9 J d G V t V H l w Z T 4 8 S X R l b V B h d G g + U 2 V j d G l v b j E v V G F i b G V E U T N 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1 I i A v P j x F b n R y e S B U e X B l P S J G a W x s R X J y b 3 J D b 2 R l I i B W Y W x 1 Z T 0 i c 1 V u a 2 5 v d 2 4 i I C 8 + P E V u d H J 5 I F R 5 c G U 9 I k Z p b G x F c n J v c k N v d W 5 0 I i B W Y W x 1 Z T 0 i b D A i I C 8 + P E V u d H J 5 I F R 5 c G U 9 I k Z p b G x M Y X N 0 V X B k Y X R l Z C I g V m F s d W U 9 I m Q y M D I w L T E y L T A 3 V D E x O j E 4 O j Q x L j g x N j E 1 N D d 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D b 2 x 1 b W 5 D b 3 V u d C Z x d W 9 0 O z o y L C Z x d W 9 0 O 0 t l e U N v b H V t b k 5 h b W V z J n F 1 b 3 Q 7 O l t d L C Z x d W 9 0 O 0 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S Z W x h d G l v b n N o a X B J b m Z v J n F 1 b 3 Q 7 O l t d f S I g L z 4 8 L 1 N 0 Y W J s Z U V u d H J p Z X M + P C 9 J d G V t P j x J d G V t P j x J d G V t T G 9 j Y X R p b 2 4 + P E l 0 Z W 1 U e X B l P k Z v c m 1 1 b G E 8 L 0 l 0 Z W 1 U e X B l P j x J d G V t U G F 0 a D 5 T Z W N 0 a W 9 u M S 9 U Y W J s Z U R R M 2 J f M j A y M C 9 T b 3 V y Y 2 U 8 L 0 l 0 Z W 1 Q Y X R o P j w v S X R l b U x v Y 2 F 0 a W 9 u P j x T d G F i b G V F b n R y a W V z I C 8 + P C 9 J d G V t P j x J d G V t P j x J d G V t T G 9 j Y X R p b 2 4 + P E l 0 Z W 1 U e X B l P k Z v c m 1 1 b G E 8 L 0 l 0 Z W 1 U e X B l P j x J d G V t U G F 0 a D 5 T Z W N 0 a W 9 u M S 9 U Y W J s Z U R R M 2 J f M j A y M C 9 Q S U N B T m V 0 X 0 R h d G F i Y X N l P C 9 J d G V t U G F 0 a D 4 8 L 0 l 0 Z W 1 M b 2 N h d G l v b j 4 8 U 3 R h Y m x l R W 5 0 c m l l c y A v P j w v S X R l b T 4 8 S X R l b T 4 8 S X R l b U x v Y 2 F 0 a W 9 u P j x J d G V t V H l w Z T 5 G b 3 J t d W x h P C 9 J d G V t V H l w Z T 4 8 S X R l b V B h d G g + U 2 V j d G l v b j E v V G F i b G V E U T N i X z I w M j A v Q W 5 u d W F s U m V w b 3 J 0 X 1 N j a G V t Y T w v S X R l b V B h d G g + P C 9 J d G V t T G 9 j Y X R p b 2 4 + P F N 0 Y W J s Z U V u d H J p Z X M g L z 4 8 L 0 l 0 Z W 0 + P E l 0 Z W 0 + P E l 0 Z W 1 M b 2 N h d G l v b j 4 8 S X R l b V R 5 c G U + R m 9 y b X V s Y T w v S X R l b V R 5 c G U + P E l 0 Z W 1 Q Y X R o P l N l Y 3 R p b 2 4 x L 1 R h Y m x l R F E z Y l 8 y M D I w L 1 R h Y m x l R F E z Y l 8 y M D I w X 1 R h Y m x l P C 9 J d G V t U G F 0 a D 4 8 L 0 l 0 Z W 1 M b 2 N h d G l v b j 4 8 U 3 R h Y m x l R W 5 0 c m l l c y A v P j w v S X R l b T 4 8 S X R l b T 4 8 S X R l b U x v Y 2 F 0 a W 9 u P j x J d G V t V H l w Z T 5 G b 3 J t d W x h P C 9 J d G V t V H l w Z T 4 8 S X R l b V B h d G g + U 2 V j d G l v b j E v V G F i b G V E U T N 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2 I i A v P j x F b n R y e S B U e X B l P S J G a W x s R X J y b 3 J D b 2 R l I i B W Y W x 1 Z T 0 i c 1 V u a 2 5 v d 2 4 i I C 8 + P E V u d H J 5 I F R 5 c G U 9 I k Z p b G x F c n J v c k N v d W 5 0 I i B W Y W x 1 Z T 0 i b D A i I C 8 + P E V u d H J 5 I F R 5 c G U 9 I k Z p b G x M Y X N 0 V X B k Y X R l Z C I g V m F s d W U 9 I m Q y M D I w L T E y L T A 3 V D E x O j E 4 O j Q 2 L j M w N D U z M z d a I i A v P j x F b n R y e S B U e X B l P S J G a W x s Q 2 9 s d W 1 u V H l w Z X M i I F Z h b H V l P S J z Q m d V P S I g L z 4 8 R W 5 0 c n k g V H l w Z T 0 i R m l s b E N v b H V t b k 5 h b W V z I i B W Y W x 1 Z T 0 i c 1 s m c X V v d D t z Z W N 0 a W 9 u J n F 1 b 3 Q 7 L C Z x d W 9 0 O 3 B l c m N k a X N j 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j X z I w M j A u e 3 N l Y 3 R p b 2 4 s M H 0 m c X V v d D s s J n F 1 b 3 Q 7 T 2 R i Y y 5 E Y X R h U 2 9 1 c m N l X F w v M S 9 k c 2 4 9 U E l D Q U 5 l d C 9 Q S U N B T m V 0 L 0 F u b n V h b F J l c G 9 y d C 9 U Y W J s Z U R R M 2 N f M j A y M C 5 7 c G V y Y 2 R p c 2 N y L D F 9 J n F 1 b 3 Q 7 X S w m c X V v d D t D b 2 x 1 b W 5 D b 3 V u d C Z x d W 9 0 O z o y L C Z x d W 9 0 O 0 t l e U N v b H V t b k 5 h b W V z J n F 1 b 3 Q 7 O l t d L C Z x d W 9 0 O 0 N v b H V t b k l k Z W 5 0 a X R p Z X M m c X V v d D s 6 W y Z x d W 9 0 O 0 9 k Y m M u R G F 0 Y V N v d X J j Z V x c L z E v Z H N u P V B J Q 0 F O Z X Q v U E l D Q U 5 l d C 9 B b m 5 1 Y W x S Z X B v c n Q v V G F i b G V E U T N j X z I w M j A u e 3 N l Y 3 R p b 2 4 s M H 0 m c X V v d D s s J n F 1 b 3 Q 7 T 2 R i Y y 5 E Y X R h U 2 9 1 c m N l X F w v M S 9 k c 2 4 9 U E l D Q U 5 l d C 9 Q S U N B T m V 0 L 0 F u b n V h b F J l c G 9 y d C 9 U Y W J s Z U R R M 2 N f M j A y M C 5 7 c G V y Y 2 R p c 2 N y L D F 9 J n F 1 b 3 Q 7 X S w m c X V v d D t S Z W x h d G l v b n N o a X B J b m Z v J n F 1 b 3 Q 7 O l t d f S I g L z 4 8 L 1 N 0 Y W J s Z U V u d H J p Z X M + P C 9 J d G V t P j x J d G V t P j x J d G V t T G 9 j Y X R p b 2 4 + P E l 0 Z W 1 U e X B l P k Z v c m 1 1 b G E 8 L 0 l 0 Z W 1 U e X B l P j x J d G V t U G F 0 a D 5 T Z W N 0 a W 9 u M S 9 U Y W J s Z U R R M 2 N f M j A y M C 9 T b 3 V y Y 2 U 8 L 0 l 0 Z W 1 Q Y X R o P j w v S X R l b U x v Y 2 F 0 a W 9 u P j x T d G F i b G V F b n R y a W V z I C 8 + P C 9 J d G V t P j x J d G V t P j x J d G V t T G 9 j Y X R p b 2 4 + P E l 0 Z W 1 U e X B l P k Z v c m 1 1 b G E 8 L 0 l 0 Z W 1 U e X B l P j x J d G V t U G F 0 a D 5 T Z W N 0 a W 9 u M S 9 U Y W J s Z U R R M 2 N f M j A y M C 9 Q S U N B T m V 0 X 0 R h d G F i Y X N l P C 9 J d G V t U G F 0 a D 4 8 L 0 l 0 Z W 1 M b 2 N h d G l v b j 4 8 U 3 R h Y m x l R W 5 0 c m l l c y A v P j w v S X R l b T 4 8 S X R l b T 4 8 S X R l b U x v Y 2 F 0 a W 9 u P j x J d G V t V H l w Z T 5 G b 3 J t d W x h P C 9 J d G V t V H l w Z T 4 8 S X R l b V B h d G g + U 2 V j d G l v b j E v V G F i b G V E U T N j X z I w M j A v Q W 5 u d W F s U m V w b 3 J 0 X 1 N j a G V t Y T w v S X R l b V B h d G g + P C 9 J d G V t T G 9 j Y X R p b 2 4 + P F N 0 Y W J s Z U V u d H J p Z X M g L z 4 8 L 0 l 0 Z W 0 + P E l 0 Z W 0 + P E l 0 Z W 1 M b 2 N h d G l v b j 4 8 S X R l b V R 5 c G U + R m 9 y b X V s Y T w v S X R l b V R 5 c G U + P E l 0 Z W 1 Q Y X R o P l N l Y 3 R p b 2 4 x L 1 R h Y m x l R F E z Y 1 8 y M D I w L 1 R h Y m x l R F E z Y 1 8 y M D I w X 1 R h Y m x l P C 9 J d G V t U G F 0 a D 4 8 L 0 l 0 Z W 1 M b 2 N h d G l v b j 4 8 U 3 R h Y m x l R W 5 0 c m l l c y A v P j w v S X R l b T 4 8 S X R l b T 4 8 S X R l b U x v Y 2 F 0 a W 9 u P j x J d G V t V H l w Z T 5 G b 3 J t d W x h P C 9 J d G V t V H l w Z T 4 8 S X R l b V B h d G g + U 2 V j d G l v b j E v V G F i b G V E U T R h 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y I g L z 4 8 R W 5 0 c n k g V H l w Z T 0 i R m l s b E V y c m 9 y Q 2 9 k Z S I g V m F s d W U 9 I n N V b m t u b 3 d u I i A v P j x F b n R y e S B U e X B l P S J G a W x s R X J y b 3 J D b 3 V u d C I g V m F s d W U 9 I m w w I i A v P j x F b n R y e S B U e X B l P S J G a W x s T G F z d F V w Z G F 0 Z W Q i I F Z h b H V l P S J k M j A y M C 0 x M i 0 w N 1 Q x M T o x O D o 1 M C 4 5 O T I w M z I z W i I g L z 4 8 R W 5 0 c n k g V H l w Z T 0 i R m l s b E N v b H V t b l R 5 c G V z I i B W Y W x 1 Z T 0 i c 0 J n V T 0 i I C 8 + P E V u d H J 5 I F R 5 c G U 9 I k Z p b G x D b 2 x 1 b W 5 O Y W 1 l c y I g V m F s d W U 9 I n N b J n F 1 b 3 Q 7 Y X R 0 c m l i d X R l b m F t Z S Z x d W 9 0 O y w m c X V v d D t w Z X J j 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N G F f M j A y M C 5 7 Y X R 0 c m l i d X R l b m F t Z S w w f S Z x d W 9 0 O y w m c X V v d D t P Z G J j L k R h d G F T b 3 V y Y 2 V c X C 8 x L 2 R z b j 1 Q S U N B T m V 0 L 1 B J Q 0 F O Z X Q v Q W 5 u d W F s U m V w b 3 J 0 L 1 R h Y m x l R F E 0 Y V 8 y M D I w L n t w Z X J j L D F 9 J n F 1 b 3 Q 7 X S w m c X V v d D t D b 2 x 1 b W 5 D b 3 V u d C Z x d W 9 0 O z o y L C Z x d W 9 0 O 0 t l e U N v b H V t b k 5 h b W V z J n F 1 b 3 Q 7 O l t d L C Z x d W 9 0 O 0 N v b H V t b k l k Z W 5 0 a X R p Z X M m c X V v d D s 6 W y Z x d W 9 0 O 0 9 k Y m M u R G F 0 Y V N v d X J j Z V x c L z E v Z H N u P V B J Q 0 F O Z X Q v U E l D Q U 5 l d C 9 B b m 5 1 Y W x S Z X B v c n Q v V G F i b G V E U T R h X z I w M j A u e 2 F 0 d H J p Y n V 0 Z W 5 h b W U s M H 0 m c X V v d D s s J n F 1 b 3 Q 7 T 2 R i Y y 5 E Y X R h U 2 9 1 c m N l X F w v M S 9 k c 2 4 9 U E l D Q U 5 l d C 9 Q S U N B T m V 0 L 0 F u b n V h b F J l c G 9 y d C 9 U Y W J s Z U R R N G F f M j A y M C 5 7 c G V y Y y w x f S Z x d W 9 0 O 1 0 s J n F 1 b 3 Q 7 U m V s Y X R p b 2 5 z a G l w S W 5 m b y Z x d W 9 0 O z p b X X 0 i I C 8 + P C 9 T d G F i b G V F b n R y a W V z P j w v S X R l b T 4 8 S X R l b T 4 8 S X R l b U x v Y 2 F 0 a W 9 u P j x J d G V t V H l w Z T 5 G b 3 J t d W x h P C 9 J d G V t V H l w Z T 4 8 S X R l b V B h d G g + U 2 V j d G l v b j E v V G F i b G V E U T R h X z I w M j A v U 2 9 1 c m N l P C 9 J d G V t U G F 0 a D 4 8 L 0 l 0 Z W 1 M b 2 N h d G l v b j 4 8 U 3 R h Y m x l R W 5 0 c m l l c y A v P j w v S X R l b T 4 8 S X R l b T 4 8 S X R l b U x v Y 2 F 0 a W 9 u P j x J d G V t V H l w Z T 5 G b 3 J t d W x h P C 9 J d G V t V H l w Z T 4 8 S X R l b V B h d G g + U 2 V j d G l v b j E v V G F i b G V E U T R h X z I w M j A v U E l D Q U 5 l d F 9 E Y X R h Y m F z Z T w v S X R l b V B h d G g + P C 9 J d G V t T G 9 j Y X R p b 2 4 + P F N 0 Y W J s Z U V u d H J p Z X M g L z 4 8 L 0 l 0 Z W 0 + P E l 0 Z W 0 + P E l 0 Z W 1 M b 2 N h d G l v b j 4 8 S X R l b V R 5 c G U + R m 9 y b X V s Y T w v S X R l b V R 5 c G U + P E l 0 Z W 1 Q Y X R o P l N l Y 3 R p b 2 4 x L 1 R h Y m x l R F E 0 Y V 8 y M D I w L 0 F u b n V h b F J l c G 9 y d F 9 T Y 2 h l b W E 8 L 0 l 0 Z W 1 Q Y X R o P j w v S X R l b U x v Y 2 F 0 a W 9 u P j x T d G F i b G V F b n R y a W V z I C 8 + P C 9 J d G V t P j x J d G V t P j x J d G V t T G 9 j Y X R p b 2 4 + P E l 0 Z W 1 U e X B l P k Z v c m 1 1 b G E 8 L 0 l 0 Z W 1 U e X B l P j x J d G V t U G F 0 a D 5 T Z W N 0 a W 9 u M S 9 U Y W J s Z U R R N G F f M j A y M C 9 U Y W J s Z U R R N G F f M j A y M F 9 U Y W J s Z T w v S X R l b V B h d G g + P C 9 J d G V t T G 9 j Y X R p b 2 4 + P F N 0 Y W J s Z U V u d H J p Z X M g L z 4 8 L 0 l 0 Z W 0 + P E l 0 Z W 0 + P E l 0 Z W 1 M b 2 N h d G l v b j 4 8 S X R l b V R 5 c G U + R m 9 y b X V s Y T w v S X R l b V R 5 c G U + P E l 0 Z W 1 Q Y X R o P l N l Y 3 R p b 2 4 x L 1 R h Y m x l R F E 0 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E i I C 8 + P E V u d H J 5 I F R 5 c G U 9 I k Z p b G x F c n J v c k N v Z G U i I F Z h b H V l P S J z V W 5 r b m 9 3 b i I g L z 4 8 R W 5 0 c n k g V H l w Z T 0 i R m l s b E V y c m 9 y Q 2 9 1 b n Q i I F Z h b H V l P S J s M C I g L z 4 8 R W 5 0 c n k g V H l w Z T 0 i R m l s b E x h c 3 R V c G R h d G V k I i B W Y W x 1 Z T 0 i Z D I w M j A t M T I t M D d U M T E 6 M T g 6 N T U u N D c 3 M T k 0 M F o i I C 8 + P E V u d H J 5 I F R 5 c G U 9 I k Z p b G x D b 2 x 1 b W 5 U e X B l c y I g V m F s d W U 9 I n N C Z 1 U 9 I i A v P j x F b n R y e S B U e X B l P S J G a W x s Q 2 9 s d W 1 u T m F t Z X M i I F Z h b H V l P S J z W y Z x d W 9 0 O 2 F 0 d H J p Y n V 0 Z W 5 h b W U m c X V v d D s s J n F 1 b 3 Q 7 c G V y Y 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Q 2 9 s d W 1 u Q 2 9 1 b n Q m c X V v d D s 6 M i w m c X V v d D t L Z X l D b 2 x 1 b W 5 O Y W 1 l c y Z x d W 9 0 O z p b X S w m c X V v d D t D b 2 x 1 b W 5 J Z G V u d G l 0 a W V z J n F 1 b 3 Q 7 O l s m c X V v d D t P Z G J j L k R h d G F T b 3 V y Y 2 V c X C 8 x L 2 R z b j 1 Q S U N B T m V 0 L 1 B J Q 0 F O Z X Q v Q W 5 u d W F s U m V w b 3 J 0 L 1 R h Y m x l R F E 0 Y l 8 y M D I w L n t h d H R y a W J 1 d G V u Y W 1 l L D B 9 J n F 1 b 3 Q 7 L C Z x d W 9 0 O 0 9 k Y m M u R G F 0 Y V N v d X J j Z V x c L z E v Z H N u P V B J Q 0 F O Z X Q v U E l D Q U 5 l d C 9 B b m 5 1 Y W x S Z X B v c n Q v V G F i b G V E U T R i X z I w M j A u e 3 B l c m M s M X 0 m c X V v d D t d L C Z x d W 9 0 O 1 J l b G F 0 a W 9 u c 2 h p c E l u Z m 8 m c X V v d D s 6 W 1 1 9 I i A v P j w v U 3 R h Y m x l R W 5 0 c m l l c z 4 8 L 0 l 0 Z W 0 + P E l 0 Z W 0 + P E l 0 Z W 1 M b 2 N h d G l v b j 4 8 S X R l b V R 5 c G U + R m 9 y b X V s Y T w v S X R l b V R 5 c G U + P E l 0 Z W 1 Q Y X R o P l N l Y 3 R p b 2 4 x L 1 R h Y m x l R F E 0 Y l 8 y M D I w L 1 N v d X J j Z T w v S X R l b V B h d G g + P C 9 J d G V t T G 9 j Y X R p b 2 4 + P F N 0 Y W J s Z U V u d H J p Z X M g L z 4 8 L 0 l 0 Z W 0 + P E l 0 Z W 0 + P E l 0 Z W 1 M b 2 N h d G l v b j 4 8 S X R l b V R 5 c G U + R m 9 y b X V s Y T w v S X R l b V R 5 c G U + P E l 0 Z W 1 Q Y X R o P l N l Y 3 R p b 2 4 x L 1 R h Y m x l R F E 0 Y l 8 y M D I w L 1 B J Q 0 F O Z X R f R G F 0 Y W J h c 2 U 8 L 0 l 0 Z W 1 Q Y X R o P j w v S X R l b U x v Y 2 F 0 a W 9 u P j x T d G F i b G V F b n R y a W V z I C 8 + P C 9 J d G V t P j x J d G V t P j x J d G V t T G 9 j Y X R p b 2 4 + P E l 0 Z W 1 U e X B l P k Z v c m 1 1 b G E 8 L 0 l 0 Z W 1 U e X B l P j x J d G V t U G F 0 a D 5 T Z W N 0 a W 9 u M S 9 U Y W J s Z U R R N G J f M j A y M C 9 B b m 5 1 Y W x S Z X B v c n R f U 2 N o Z W 1 h P C 9 J d G V t U G F 0 a D 4 8 L 0 l 0 Z W 1 M b 2 N h d G l v b j 4 8 U 3 R h Y m x l R W 5 0 c m l l c y A v P j w v S X R l b T 4 8 S X R l b T 4 8 S X R l b U x v Y 2 F 0 a W 9 u P j x J d G V t V H l w Z T 5 G b 3 J t d W x h P C 9 J d G V t V H l w Z T 4 8 S X R l b V B h d G g + U 2 V j d G l v b j E v V G F i b G V E U T R i X z I w M j A v V G F i b G V E U T R i X z I w M j B f V G F i b G U 8 L 0 l 0 Z W 1 Q Y X R o P j w v S X R l b U x v Y 2 F 0 a W 9 u P j x T d G F i b G V F b n R y a W V z I C 8 + P C 9 J d G V t P j x J d G V t P j x J d G V t T G 9 j Y X R p b 2 4 + P E l 0 Z W 1 U e X B l P k Z v c m 1 1 b G E 8 L 0 l 0 Z W 1 U e X B l P j x J d G V t U G F 0 a D 5 T Z W N 0 a W 9 u M S 9 U Y W J s Z U R R N G 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5 O j A w L j A 5 M D E 5 N j d a I i A v P j x F b n R y e S B U e X B l P S J G a W x s Q 2 9 s d W 1 u V H l w Z X M i I F Z h b H V l P S J z Q m d V P S I g L z 4 8 R W 5 0 c n k g V H l w Z T 0 i R m l s b E N v b H V t b k 5 h b W V z I i B W Y W x 1 Z T 0 i c 1 s m c X V v d D t h d H R y a W J 1 d G V u Y W 1 l J n F 1 b 3 Q 7 L C Z x d W 9 0 O 3 B l c m M 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0 N v b H V t b k N v d W 5 0 J n F 1 b 3 Q 7 O j I s J n F 1 b 3 Q 7 S 2 V 5 Q 2 9 s d W 1 u T m F t Z X M m c X V v d D s 6 W 1 0 s J n F 1 b 3 Q 7 Q 2 9 s d W 1 u S W R l b n R p d G l l c y Z x d W 9 0 O z p b J n F 1 b 3 Q 7 T 2 R i Y y 5 E Y X R h U 2 9 1 c m N l X F w v M S 9 k c 2 4 9 U E l D Q U 5 l d C 9 Q S U N B T m V 0 L 0 F u b n V h b F J l c G 9 y d C 9 U Y W J s Z U R R N G N f M j A y M C 5 7 Y X R 0 c m l i d X R l b m F t Z S w w f S Z x d W 9 0 O y w m c X V v d D t P Z G J j L k R h d G F T b 3 V y Y 2 V c X C 8 x L 2 R z b j 1 Q S U N B T m V 0 L 1 B J Q 0 F O Z X Q v Q W 5 u d W F s U m V w b 3 J 0 L 1 R h Y m x l R F E 0 Y 1 8 y M D I w L n t w Z X J j L D F 9 J n F 1 b 3 Q 7 X S w m c X V v d D t S Z W x h d G l v b n N o a X B J b m Z v J n F 1 b 3 Q 7 O l t d f S I g L z 4 8 L 1 N 0 Y W J s Z U V u d H J p Z X M + P C 9 J d G V t P j x J d G V t P j x J d G V t T G 9 j Y X R p b 2 4 + P E l 0 Z W 1 U e X B l P k Z v c m 1 1 b G E 8 L 0 l 0 Z W 1 U e X B l P j x J d G V t U G F 0 a D 5 T Z W N 0 a W 9 u M S 9 U Y W J s Z U R R N G N f M j A y M C 9 T b 3 V y Y 2 U 8 L 0 l 0 Z W 1 Q Y X R o P j w v S X R l b U x v Y 2 F 0 a W 9 u P j x T d G F i b G V F b n R y a W V z I C 8 + P C 9 J d G V t P j x J d G V t P j x J d G V t T G 9 j Y X R p b 2 4 + P E l 0 Z W 1 U e X B l P k Z v c m 1 1 b G E 8 L 0 l 0 Z W 1 U e X B l P j x J d G V t U G F 0 a D 5 T Z W N 0 a W 9 u M S 9 U Y W J s Z U R R N G N f M j A y M C 9 Q S U N B T m V 0 X 0 R h d G F i Y X N l P C 9 J d G V t U G F 0 a D 4 8 L 0 l 0 Z W 1 M b 2 N h d G l v b j 4 8 U 3 R h Y m x l R W 5 0 c m l l c y A v P j w v S X R l b T 4 8 S X R l b T 4 8 S X R l b U x v Y 2 F 0 a W 9 u P j x J d G V t V H l w Z T 5 G b 3 J t d W x h P C 9 J d G V t V H l w Z T 4 8 S X R l b V B h d G g + U 2 V j d G l v b j E v V G F i b G V E U T R j X z I w M j A v Q W 5 u d W F s U m V w b 3 J 0 X 1 N j a G V t Y T w v S X R l b V B h d G g + P C 9 J d G V t T G 9 j Y X R p b 2 4 + P F N 0 Y W J s Z U V u d H J p Z X M g L z 4 8 L 0 l 0 Z W 0 + P E l 0 Z W 0 + P E l 0 Z W 1 M b 2 N h d G l v b j 4 8 S X R l b V R 5 c G U + R m 9 y b X V s Y T w v S X R l b V R 5 c G U + P E l 0 Z W 1 Q Y X R o P l N l Y 3 R p b 2 4 x L 1 R h Y m x l R F E 0 Y 1 8 y M D I w L 1 R h Y m x l R F E 0 Y 1 8 y M D I w X 1 R h Y m x l P C 9 J d G V t U G F 0 a D 4 8 L 0 l 0 Z W 1 M b 2 N h d G l v b j 4 8 U 3 R h Y m x l R W 5 0 c m l l c y A v P j w v S X R l b T 4 8 S X R l b T 4 8 S X R l b U x v Y 2 F 0 a W 9 u P j x J d G V t V H l w Z T 5 G b 3 J t d W x h P C 9 J d G V t V H l w Z T 4 8 S X R l b V B h d G g + U 2 V j d G l v b j E v V G F i b G U z O 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O V 8 y M D I w I i A v P j x F b n R y e S B U e X B l P S J G a W x s Z W R D b 2 1 w b G V 0 Z V J l c 3 V s d F R v V 2 9 y a 3 N o Z W V 0 I i B W Y W x 1 Z T 0 i b D E i I C 8 + P E V u d H J 5 I F R 5 c G U 9 I l J l Y 2 9 2 Z X J 5 V G F y Z 2 V 0 U 2 h l Z X Q i I F Z h b H V l P S J z U 2 h l Z X Q 1 N S I g L z 4 8 R W 5 0 c n k g V H l w Z T 0 i U m V j b 3 Z l c n l U Y X J n Z X R D b 2 x 1 b W 4 i I F Z h b H V l P S J s M S I g L z 4 8 R W 5 0 c n k g V H l w Z T 0 i U m V j b 3 Z l c n l U Y X J n Z X R S b 3 c i I F Z h b H V l P S J s M S I g L z 4 8 R W 5 0 c n k g V H l w Z T 0 i Q n V m Z m V y T m V 4 d F J l Z n J l c 2 g i I F Z h b H V l P S J s M S I g L z 4 8 R W 5 0 c n k g V H l w Z T 0 i U m V z d W x 0 V H l w Z S I g V m F s d W U 9 I n N U Y W J s Z S I g L z 4 8 R W 5 0 c n k g V H l w Z T 0 i T m F t Z V V w Z G F 0 Z W R B Z n R l c k Z p b G w i I F Z h b H V l P S J s M S I g L z 4 8 R W 5 0 c n k g V H l w Z T 0 i Q W R k Z W R U b 0 R h d G F N b 2 R l b C I g V m F s d W U 9 I m w w I i A v P j x F b n R y e S B U e X B l P S J G a W x s Q 2 9 1 b n Q i I F Z h b H V l P S J s M z I i I C 8 + P E V u d H J 5 I F R 5 c G U 9 I k Z p b G x F c n J v c k N v Z G U i I F Z h b H V l P S J z V W 5 r b m 9 3 b i I g L z 4 8 R W 5 0 c n k g V H l w Z T 0 i R m l s b E V y c m 9 y Q 2 9 1 b n Q i I F Z h b H V l P S J s M C I g L z 4 8 R W 5 0 c n k g V H l w Z T 0 i R m l s b E x h c 3 R V c G R h d G V k I i B W Y W x 1 Z T 0 i Z D I w M j A t M T I t M D d U M T E 6 M z I 6 M T k u O D A x N j A z O V o i I C 8 + P E V u d H J 5 I F R 5 c G U 9 I k Z p b G x D b 2 x 1 b W 5 U e X B l c y I g V m F s d W U 9 I n N C Z 1 V H Q l F Z R k J n V U d C U V l G Q m d V R 0 J R W U Z C Z 1 V H Q l F Z R k J n V U d C U V k 9 I i A v P j x F b n R y e S B U e X B l P S J G a W x s Q 2 9 s d W 1 u T m F t Z X M i I F Z h b H V l P S J z W y Z x d W 9 0 O 3 R y d X N 0 J n F 1 b 3 Q 7 L C Z x d W 9 0 O 2 1 l Z G l h b l 9 i b G 9 v Z C Z x d W 9 0 O y w m c X V v d D t p c X J f Y m x v b 2 Q m c X V v d D s s J n F 1 b 3 Q 7 b W V k a W F u X 2 J v Z H k m c X V v d D s s J n F 1 b 3 Q 7 a X F y X 2 J v Z H k m c X V v d D s s J n F 1 b 3 Q 7 b W V k a W F u X 2 N h c m R p Y W M m c X V v d D s s J n F 1 b 3 Q 7 a X F y X 2 N h c m R p Y W M m c X V v d D s s J n F 1 b 3 Q 7 b W V k a W F u X 2 V u Z G 8 m c X V v d D s s J n F 1 b 3 Q 7 a X F y X 2 V u Z G 8 m c X V v d D s s J n F 1 b 3 Q 7 b W V k a W F u X 2 d p J n F 1 b 3 Q 7 L C Z x d W 9 0 O 2 l x c l 9 n a S Z x d W 9 0 O y w m c X V v d D t t Z W R p Y W 5 f a W 5 m J n F 1 b 3 Q 7 L C Z x d W 9 0 O 2 l x c l 9 p b m Y m c X V v d D s s J n F 1 b 3 Q 7 b W V k a W F u X 2 1 1 b H R p J n F 1 b 3 Q 7 L C Z x d W 9 0 O 2 l x c l 9 t d W x 0 a S Z x d W 9 0 O y w m c X V v d D t t Z W R p Y W 5 f b X N r J n F 1 b 3 Q 7 L C Z x d W 9 0 O 2 l x c l 9 t c 2 s m c X V v d D s s J n F 1 b 3 Q 7 b W V k a W F u X 2 5 l d X J v J n F 1 b 3 Q 7 L C Z x d W 9 0 O 2 l x c l 9 u Z X V y b y Z x d W 9 0 O y w m c X V v d D t t Z W R p Y W 5 f b 2 5 j J n F 1 b 3 Q 7 L C Z x d W 9 0 O 2 l x c l 9 v b m M m c X V v d D s s J n F 1 b 3 Q 7 b W V k a W F u X 3 J l c 3 A m c X V v d D s s J n F 1 b 3 Q 7 a X F y X 3 J l c 3 A m c X V v d D s s J n F 1 b 3 Q 7 b W V k a W F u X 3 R y Y X V t Y S Z x d W 9 0 O y w m c X V v d D t p c X J f d H J h d W 1 h J n F 1 b 3 Q 7 L C Z x d W 9 0 O 2 1 l Z G l h b l 9 v d G g m c X V v d D s s J n F 1 b 3 Q 7 a X F y X 2 9 0 a C Z x d W 9 0 O y w m c X V v d D t t Z W R p Y W 5 f d W 5 r b m 9 3 b i Z x d W 9 0 O y w m c X V v d D t p c X J f d W 5 r b m 9 3 b i Z x d W 9 0 O 1 0 i I C 8 + P E V u d H J 5 I F R 5 c G U 9 I k Z p b G x T d G F 0 d X M i I F Z h b H V l P S J z Q 2 9 t c G x l d G U i I C 8 + P E V u d H J 5 I F R 5 c G U 9 I l J l b G F 0 a W 9 u c 2 h p c E l u Z m 9 D b 2 5 0 Y W l u Z X I i I F Z h b H V l P S J z e y Z x d W 9 0 O 2 N v b H V t b k N v d W 5 0 J n F 1 b 3 Q 7 O j I 5 L C Z x d W 9 0 O 2 t l e U N v b H V t b k 5 h b W V z J n F 1 b 3 Q 7 O l t d L C Z x d W 9 0 O 3 F 1 Z X J 5 U m V s Y X R p b 2 5 z a G l w c y Z x d W 9 0 O z p b X S w m c X V v d D t j b 2 x 1 b W 5 J Z G V u d G l 0 a W V z J n F 1 b 3 Q 7 O l s m c X V v d D t P Z G J j L k R h d G F T b 3 V y Y 2 V c X C 8 x L 2 R z b j 1 Q S U N B T m V 0 L 1 B J Q 0 F O Z X Q v Q W 5 u d W F s U m V w b 3 J 0 L 1 R h Y m x l M z l f M j A y M C 5 7 d H J 1 c 3 Q s M H 0 m c X V v d D s s J n F 1 b 3 Q 7 T 2 R i Y y 5 E Y X R h U 2 9 1 c m N l X F w v M S 9 k c 2 4 9 U E l D Q U 5 l d C 9 Q S U N B T m V 0 L 0 F u b n V h b F J l c G 9 y d C 9 U Y W J s Z T M 5 X z I w M j A u e 2 1 l Z G l h b l 9 i b G 9 v Z C w x f S Z x d W 9 0 O y w m c X V v d D t P Z G J j L k R h d G F T b 3 V y Y 2 V c X C 8 x L 2 R z b j 1 Q S U N B T m V 0 L 1 B J Q 0 F O Z X Q v Q W 5 u d W F s U m V w b 3 J 0 L 1 R h Y m x l M z l f M j A y M C 5 7 a X F y X 2 J s b 2 9 k L D J 9 J n F 1 b 3 Q 7 L C Z x d W 9 0 O 0 9 k Y m M u R G F 0 Y V N v d X J j Z V x c L z E v Z H N u P V B J Q 0 F O Z X Q v U E l D Q U 5 l d C 9 B b m 5 1 Y W x S Z X B v c n Q v V G F i b G U z O V 8 y M D I w L n t t Z W R p Y W 5 f Y m 9 k e S w z f S Z x d W 9 0 O y w m c X V v d D t P Z G J j L k R h d G F T b 3 V y Y 2 V c X C 8 x L 2 R z b j 1 Q S U N B T m V 0 L 1 B J Q 0 F O Z X Q v Q W 5 u d W F s U m V w b 3 J 0 L 1 R h Y m x l M z l f M j A y M C 5 7 a X F y X 2 J v Z H k s N H 0 m c X V v d D s s J n F 1 b 3 Q 7 T 2 R i Y y 5 E Y X R h U 2 9 1 c m N l X F w v M S 9 k c 2 4 9 U E l D Q U 5 l d C 9 Q S U N B T m V 0 L 0 F u b n V h b F J l c G 9 y d C 9 U Y W J s Z T M 5 X z I w M j A u e 2 1 l Z G l h b l 9 j Y X J k a W F j L D V 9 J n F 1 b 3 Q 7 L C Z x d W 9 0 O 0 9 k Y m M u R G F 0 Y V N v d X J j Z V x c L z E v Z H N u P V B J Q 0 F O Z X Q v U E l D Q U 5 l d C 9 B b m 5 1 Y W x S Z X B v c n Q v V G F i b G U z O V 8 y M D I w L n t p c X J f Y 2 F y Z G l h Y y w 2 f S Z x d W 9 0 O y w m c X V v d D t P Z G J j L k R h d G F T b 3 V y Y 2 V c X C 8 x L 2 R z b j 1 Q S U N B T m V 0 L 1 B J Q 0 F O Z X Q v Q W 5 u d W F s U m V w b 3 J 0 L 1 R h Y m x l M z l f M j A y M C 5 7 b W V k a W F u X 2 V u Z G 8 s N 3 0 m c X V v d D s s J n F 1 b 3 Q 7 T 2 R i Y y 5 E Y X R h U 2 9 1 c m N l X F w v M S 9 k c 2 4 9 U E l D Q U 5 l d C 9 Q S U N B T m V 0 L 0 F u b n V h b F J l c G 9 y d C 9 U Y W J s Z T M 5 X z I w M j A u e 2 l x c l 9 l b m R v L D h 9 J n F 1 b 3 Q 7 L C Z x d W 9 0 O 0 9 k Y m M u R G F 0 Y V N v d X J j Z V x c L z E v Z H N u P V B J Q 0 F O Z X Q v U E l D Q U 5 l d C 9 B b m 5 1 Y W x S Z X B v c n Q v V G F i b G U z O V 8 y M D I w L n t t Z W R p Y W 5 f Z 2 k s O X 0 m c X V v d D s s J n F 1 b 3 Q 7 T 2 R i Y y 5 E Y X R h U 2 9 1 c m N l X F w v M S 9 k c 2 4 9 U E l D Q U 5 l d C 9 Q S U N B T m V 0 L 0 F u b n V h b F J l c G 9 y d C 9 U Y W J s Z T M 5 X z I w M j A u e 2 l x c l 9 n a S w x M H 0 m c X V v d D s s J n F 1 b 3 Q 7 T 2 R i Y y 5 E Y X R h U 2 9 1 c m N l X F w v M S 9 k c 2 4 9 U E l D Q U 5 l d C 9 Q S U N B T m V 0 L 0 F u b n V h b F J l c G 9 y d C 9 U Y W J s Z T M 5 X z I w M j A u e 2 1 l Z G l h b l 9 p b m Y s M T F 9 J n F 1 b 3 Q 7 L C Z x d W 9 0 O 0 9 k Y m M u R G F 0 Y V N v d X J j Z V x c L z E v Z H N u P V B J Q 0 F O Z X Q v U E l D Q U 5 l d C 9 B b m 5 1 Y W x S Z X B v c n Q v V G F i b G U z O V 8 y M D I w L n t p c X J f a W 5 m L D E y f S Z x d W 9 0 O y w m c X V v d D t P Z G J j L k R h d G F T b 3 V y Y 2 V c X C 8 x L 2 R z b j 1 Q S U N B T m V 0 L 1 B J Q 0 F O Z X Q v Q W 5 u d W F s U m V w b 3 J 0 L 1 R h Y m x l M z l f M j A y M C 5 7 b W V k a W F u X 2 1 1 b H R p L D E z f S Z x d W 9 0 O y w m c X V v d D t P Z G J j L k R h d G F T b 3 V y Y 2 V c X C 8 x L 2 R z b j 1 Q S U N B T m V 0 L 1 B J Q 0 F O Z X Q v Q W 5 u d W F s U m V w b 3 J 0 L 1 R h Y m x l M z l f M j A y M C 5 7 a X F y X 2 1 1 b H R p L D E 0 f S Z x d W 9 0 O y w m c X V v d D t P Z G J j L k R h d G F T b 3 V y Y 2 V c X C 8 x L 2 R z b j 1 Q S U N B T m V 0 L 1 B J Q 0 F O Z X Q v Q W 5 u d W F s U m V w b 3 J 0 L 1 R h Y m x l M z l f M j A y M C 5 7 b W V k a W F u X 2 1 z a y w x N X 0 m c X V v d D s s J n F 1 b 3 Q 7 T 2 R i Y y 5 E Y X R h U 2 9 1 c m N l X F w v M S 9 k c 2 4 9 U E l D Q U 5 l d C 9 Q S U N B T m V 0 L 0 F u b n V h b F J l c G 9 y d C 9 U Y W J s Z T M 5 X z I w M j A u e 2 l x c l 9 t c 2 s s M T Z 9 J n F 1 b 3 Q 7 L C Z x d W 9 0 O 0 9 k Y m M u R G F 0 Y V N v d X J j Z V x c L z E v Z H N u P V B J Q 0 F O Z X Q v U E l D Q U 5 l d C 9 B b m 5 1 Y W x S Z X B v c n Q v V G F i b G U z O V 8 y M D I w L n t t Z W R p Y W 5 f b m V 1 c m 8 s M T d 9 J n F 1 b 3 Q 7 L C Z x d W 9 0 O 0 9 k Y m M u R G F 0 Y V N v d X J j Z V x c L z E v Z H N u P V B J Q 0 F O Z X Q v U E l D Q U 5 l d C 9 B b m 5 1 Y W x S Z X B v c n Q v V G F i b G U z O V 8 y M D I w L n t p c X J f b m V 1 c m 8 s M T h 9 J n F 1 b 3 Q 7 L C Z x d W 9 0 O 0 9 k Y m M u R G F 0 Y V N v d X J j Z V x c L z E v Z H N u P V B J Q 0 F O Z X Q v U E l D Q U 5 l d C 9 B b m 5 1 Y W x S Z X B v c n Q v V G F i b G U z O V 8 y M D I w L n t t Z W R p Y W 5 f b 2 5 j L D E 5 f S Z x d W 9 0 O y w m c X V v d D t P Z G J j L k R h d G F T b 3 V y Y 2 V c X C 8 x L 2 R z b j 1 Q S U N B T m V 0 L 1 B J Q 0 F O Z X Q v Q W 5 u d W F s U m V w b 3 J 0 L 1 R h Y m x l M z l f M j A y M C 5 7 a X F y X 2 9 u Y y w y M H 0 m c X V v d D s s J n F 1 b 3 Q 7 T 2 R i Y y 5 E Y X R h U 2 9 1 c m N l X F w v M S 9 k c 2 4 9 U E l D Q U 5 l d C 9 Q S U N B T m V 0 L 0 F u b n V h b F J l c G 9 y d C 9 U Y W J s Z T M 5 X z I w M j A u e 2 1 l Z G l h b l 9 y Z X N w L D I x f S Z x d W 9 0 O y w m c X V v d D t P Z G J j L k R h d G F T b 3 V y Y 2 V c X C 8 x L 2 R z b j 1 Q S U N B T m V 0 L 1 B J Q 0 F O Z X Q v Q W 5 u d W F s U m V w b 3 J 0 L 1 R h Y m x l M z l f M j A y M C 5 7 a X F y X 3 J l c 3 A s M j J 9 J n F 1 b 3 Q 7 L C Z x d W 9 0 O 0 9 k Y m M u R G F 0 Y V N v d X J j Z V x c L z E v Z H N u P V B J Q 0 F O Z X Q v U E l D Q U 5 l d C 9 B b m 5 1 Y W x S Z X B v c n Q v V G F i b G U z O V 8 y M D I w L n t t Z W R p Y W 5 f d H J h d W 1 h L D I z f S Z x d W 9 0 O y w m c X V v d D t P Z G J j L k R h d G F T b 3 V y Y 2 V c X C 8 x L 2 R z b j 1 Q S U N B T m V 0 L 1 B J Q 0 F O Z X Q v Q W 5 u d W F s U m V w b 3 J 0 L 1 R h Y m x l M z l f M j A y M C 5 7 a X F y X 3 R y Y X V t Y S w y N H 0 m c X V v d D s s J n F 1 b 3 Q 7 T 2 R i Y y 5 E Y X R h U 2 9 1 c m N l X F w v M S 9 k c 2 4 9 U E l D Q U 5 l d C 9 Q S U N B T m V 0 L 0 F u b n V h b F J l c G 9 y d C 9 U Y W J s Z T M 5 X z I w M j A u e 2 1 l Z G l h b l 9 v d G g s M j V 9 J n F 1 b 3 Q 7 L C Z x d W 9 0 O 0 9 k Y m M u R G F 0 Y V N v d X J j Z V x c L z E v Z H N u P V B J Q 0 F O Z X Q v U E l D Q U 5 l d C 9 B b m 5 1 Y W x S Z X B v c n Q v V G F i b G U z O V 8 y M D I w L n t p c X J f b 3 R o L D I 2 f S Z x d W 9 0 O y w m c X V v d D t P Z G J j L k R h d G F T b 3 V y Y 2 V c X C 8 x L 2 R z b j 1 Q S U N B T m V 0 L 1 B J Q 0 F O Z X Q v Q W 5 u d W F s U m V w b 3 J 0 L 1 R h Y m x l M z l f M j A y M C 5 7 b W V k a W F u X 3 V u a 2 5 v d 2 4 s M j d 9 J n F 1 b 3 Q 7 L C Z x d W 9 0 O 0 9 k Y m M u R G F 0 Y V N v d X J j Z V x c L z E v Z H N u P V B J Q 0 F O Z X Q v U E l D Q U 5 l d C 9 B b m 5 1 Y W x S Z X B v c n Q v V G F i b G U z O V 8 y M D I w L n t p c X J f d W 5 r b m 9 3 b i w y O H 0 m c X V v d D t d L C Z x d W 9 0 O 0 N v b H V t b k N v d W 5 0 J n F 1 b 3 Q 7 O j I 5 L C Z x d W 9 0 O 0 t l e U N v b H V t b k 5 h b W V z J n F 1 b 3 Q 7 O l t d L C Z x d W 9 0 O 0 N v b H V t b k l k Z W 5 0 a X R p Z X M m c X V v d D s 6 W y Z x d W 9 0 O 0 9 k Y m M u R G F 0 Y V N v d X J j Z V x c L z E v Z H N u P V B J Q 0 F O Z X Q v U E l D Q U 5 l d C 9 B b m 5 1 Y W x S Z X B v c n Q v V G F i b G U z O V 8 y M D I w L n t 0 c n V z d C w w f S Z x d W 9 0 O y w m c X V v d D t P Z G J j L k R h d G F T b 3 V y Y 2 V c X C 8 x L 2 R z b j 1 Q S U N B T m V 0 L 1 B J Q 0 F O Z X Q v Q W 5 u d W F s U m V w b 3 J 0 L 1 R h Y m x l M z l f M j A y M C 5 7 b W V k a W F u X 2 J s b 2 9 k L D F 9 J n F 1 b 3 Q 7 L C Z x d W 9 0 O 0 9 k Y m M u R G F 0 Y V N v d X J j Z V x c L z E v Z H N u P V B J Q 0 F O Z X Q v U E l D Q U 5 l d C 9 B b m 5 1 Y W x S Z X B v c n Q v V G F i b G U z O V 8 y M D I w L n t p c X J f Y m x v b 2 Q s M n 0 m c X V v d D s s J n F 1 b 3 Q 7 T 2 R i Y y 5 E Y X R h U 2 9 1 c m N l X F w v M S 9 k c 2 4 9 U E l D Q U 5 l d C 9 Q S U N B T m V 0 L 0 F u b n V h b F J l c G 9 y d C 9 U Y W J s Z T M 5 X z I w M j A u e 2 1 l Z G l h b l 9 i b 2 R 5 L D N 9 J n F 1 b 3 Q 7 L C Z x d W 9 0 O 0 9 k Y m M u R G F 0 Y V N v d X J j Z V x c L z E v Z H N u P V B J Q 0 F O Z X Q v U E l D Q U 5 l d C 9 B b m 5 1 Y W x S Z X B v c n Q v V G F i b G U z O V 8 y M D I w L n t p c X J f Y m 9 k e S w 0 f S Z x d W 9 0 O y w m c X V v d D t P Z G J j L k R h d G F T b 3 V y Y 2 V c X C 8 x L 2 R z b j 1 Q S U N B T m V 0 L 1 B J Q 0 F O Z X Q v Q W 5 u d W F s U m V w b 3 J 0 L 1 R h Y m x l M z l f M j A y M C 5 7 b W V k a W F u X 2 N h c m R p Y W M s N X 0 m c X V v d D s s J n F 1 b 3 Q 7 T 2 R i Y y 5 E Y X R h U 2 9 1 c m N l X F w v M S 9 k c 2 4 9 U E l D Q U 5 l d C 9 Q S U N B T m V 0 L 0 F u b n V h b F J l c G 9 y d C 9 U Y W J s Z T M 5 X z I w M j A u e 2 l x c l 9 j Y X J k a W F j L D Z 9 J n F 1 b 3 Q 7 L C Z x d W 9 0 O 0 9 k Y m M u R G F 0 Y V N v d X J j Z V x c L z E v Z H N u P V B J Q 0 F O Z X Q v U E l D Q U 5 l d C 9 B b m 5 1 Y W x S Z X B v c n Q v V G F i b G U z O V 8 y M D I w L n t t Z W R p Y W 5 f Z W 5 k b y w 3 f S Z x d W 9 0 O y w m c X V v d D t P Z G J j L k R h d G F T b 3 V y Y 2 V c X C 8 x L 2 R z b j 1 Q S U N B T m V 0 L 1 B J Q 0 F O Z X Q v Q W 5 u d W F s U m V w b 3 J 0 L 1 R h Y m x l M z l f M j A y M C 5 7 a X F y X 2 V u Z G 8 s O H 0 m c X V v d D s s J n F 1 b 3 Q 7 T 2 R i Y y 5 E Y X R h U 2 9 1 c m N l X F w v M S 9 k c 2 4 9 U E l D Q U 5 l d C 9 Q S U N B T m V 0 L 0 F u b n V h b F J l c G 9 y d C 9 U Y W J s Z T M 5 X z I w M j A u e 2 1 l Z G l h b l 9 n a S w 5 f S Z x d W 9 0 O y w m c X V v d D t P Z G J j L k R h d G F T b 3 V y Y 2 V c X C 8 x L 2 R z b j 1 Q S U N B T m V 0 L 1 B J Q 0 F O Z X Q v Q W 5 u d W F s U m V w b 3 J 0 L 1 R h Y m x l M z l f M j A y M C 5 7 a X F y X 2 d p L D E w f S Z x d W 9 0 O y w m c X V v d D t P Z G J j L k R h d G F T b 3 V y Y 2 V c X C 8 x L 2 R z b j 1 Q S U N B T m V 0 L 1 B J Q 0 F O Z X Q v Q W 5 u d W F s U m V w b 3 J 0 L 1 R h Y m x l M z l f M j A y M C 5 7 b W V k a W F u X 2 l u Z i w x M X 0 m c X V v d D s s J n F 1 b 3 Q 7 T 2 R i Y y 5 E Y X R h U 2 9 1 c m N l X F w v M S 9 k c 2 4 9 U E l D Q U 5 l d C 9 Q S U N B T m V 0 L 0 F u b n V h b F J l c G 9 y d C 9 U Y W J s Z T M 5 X z I w M j A u e 2 l x c l 9 p b m Y s M T J 9 J n F 1 b 3 Q 7 L C Z x d W 9 0 O 0 9 k Y m M u R G F 0 Y V N v d X J j Z V x c L z E v Z H N u P V B J Q 0 F O Z X Q v U E l D Q U 5 l d C 9 B b m 5 1 Y W x S Z X B v c n Q v V G F i b G U z O V 8 y M D I w L n t t Z W R p Y W 5 f b X V s d G k s M T N 9 J n F 1 b 3 Q 7 L C Z x d W 9 0 O 0 9 k Y m M u R G F 0 Y V N v d X J j Z V x c L z E v Z H N u P V B J Q 0 F O Z X Q v U E l D Q U 5 l d C 9 B b m 5 1 Y W x S Z X B v c n Q v V G F i b G U z O V 8 y M D I w L n t p c X J f b X V s d G k s M T R 9 J n F 1 b 3 Q 7 L C Z x d W 9 0 O 0 9 k Y m M u R G F 0 Y V N v d X J j Z V x c L z E v Z H N u P V B J Q 0 F O Z X Q v U E l D Q U 5 l d C 9 B b m 5 1 Y W x S Z X B v c n Q v V G F i b G U z O V 8 y M D I w L n t t Z W R p Y W 5 f b X N r L D E 1 f S Z x d W 9 0 O y w m c X V v d D t P Z G J j L k R h d G F T b 3 V y Y 2 V c X C 8 x L 2 R z b j 1 Q S U N B T m V 0 L 1 B J Q 0 F O Z X Q v Q W 5 u d W F s U m V w b 3 J 0 L 1 R h Y m x l M z l f M j A y M C 5 7 a X F y X 2 1 z a y w x N n 0 m c X V v d D s s J n F 1 b 3 Q 7 T 2 R i Y y 5 E Y X R h U 2 9 1 c m N l X F w v M S 9 k c 2 4 9 U E l D Q U 5 l d C 9 Q S U N B T m V 0 L 0 F u b n V h b F J l c G 9 y d C 9 U Y W J s Z T M 5 X z I w M j A u e 2 1 l Z G l h b l 9 u Z X V y b y w x N 3 0 m c X V v d D s s J n F 1 b 3 Q 7 T 2 R i Y y 5 E Y X R h U 2 9 1 c m N l X F w v M S 9 k c 2 4 9 U E l D Q U 5 l d C 9 Q S U N B T m V 0 L 0 F u b n V h b F J l c G 9 y d C 9 U Y W J s Z T M 5 X z I w M j A u e 2 l x c l 9 u Z X V y b y w x O H 0 m c X V v d D s s J n F 1 b 3 Q 7 T 2 R i Y y 5 E Y X R h U 2 9 1 c m N l X F w v M S 9 k c 2 4 9 U E l D Q U 5 l d C 9 Q S U N B T m V 0 L 0 F u b n V h b F J l c G 9 y d C 9 U Y W J s Z T M 5 X z I w M j A u e 2 1 l Z G l h b l 9 v b m M s M T l 9 J n F 1 b 3 Q 7 L C Z x d W 9 0 O 0 9 k Y m M u R G F 0 Y V N v d X J j Z V x c L z E v Z H N u P V B J Q 0 F O Z X Q v U E l D Q U 5 l d C 9 B b m 5 1 Y W x S Z X B v c n Q v V G F i b G U z O V 8 y M D I w L n t p c X J f b 2 5 j L D I w f S Z x d W 9 0 O y w m c X V v d D t P Z G J j L k R h d G F T b 3 V y Y 2 V c X C 8 x L 2 R z b j 1 Q S U N B T m V 0 L 1 B J Q 0 F O Z X Q v Q W 5 u d W F s U m V w b 3 J 0 L 1 R h Y m x l M z l f M j A y M C 5 7 b W V k a W F u X 3 J l c 3 A s M j F 9 J n F 1 b 3 Q 7 L C Z x d W 9 0 O 0 9 k Y m M u R G F 0 Y V N v d X J j Z V x c L z E v Z H N u P V B J Q 0 F O Z X Q v U E l D Q U 5 l d C 9 B b m 5 1 Y W x S Z X B v c n Q v V G F i b G U z O V 8 y M D I w L n t p c X J f c m V z c C w y M n 0 m c X V v d D s s J n F 1 b 3 Q 7 T 2 R i Y y 5 E Y X R h U 2 9 1 c m N l X F w v M S 9 k c 2 4 9 U E l D Q U 5 l d C 9 Q S U N B T m V 0 L 0 F u b n V h b F J l c G 9 y d C 9 U Y W J s Z T M 5 X z I w M j A u e 2 1 l Z G l h b l 9 0 c m F 1 b W E s M j N 9 J n F 1 b 3 Q 7 L C Z x d W 9 0 O 0 9 k Y m M u R G F 0 Y V N v d X J j Z V x c L z E v Z H N u P V B J Q 0 F O Z X Q v U E l D Q U 5 l d C 9 B b m 5 1 Y W x S Z X B v c n Q v V G F i b G U z O V 8 y M D I w L n t p c X J f d H J h d W 1 h L D I 0 f S Z x d W 9 0 O y w m c X V v d D t P Z G J j L k R h d G F T b 3 V y Y 2 V c X C 8 x L 2 R z b j 1 Q S U N B T m V 0 L 1 B J Q 0 F O Z X Q v Q W 5 u d W F s U m V w b 3 J 0 L 1 R h Y m x l M z l f M j A y M C 5 7 b W V k a W F u X 2 9 0 a C w y N X 0 m c X V v d D s s J n F 1 b 3 Q 7 T 2 R i Y y 5 E Y X R h U 2 9 1 c m N l X F w v M S 9 k c 2 4 9 U E l D Q U 5 l d C 9 Q S U N B T m V 0 L 0 F u b n V h b F J l c G 9 y d C 9 U Y W J s Z T M 5 X z I w M j A u e 2 l x c l 9 v d G g s M j Z 9 J n F 1 b 3 Q 7 L C Z x d W 9 0 O 0 9 k Y m M u R G F 0 Y V N v d X J j Z V x c L z E v Z H N u P V B J Q 0 F O Z X Q v U E l D Q U 5 l d C 9 B b m 5 1 Y W x S Z X B v c n Q v V G F i b G U z O V 8 y M D I w L n t t Z W R p Y W 5 f d W 5 r b m 9 3 b i w y N 3 0 m c X V v d D s s J n F 1 b 3 Q 7 T 2 R i Y y 5 E Y X R h U 2 9 1 c m N l X F w v M S 9 k c 2 4 9 U E l D Q U 5 l d C 9 Q S U N B T m V 0 L 0 F u b n V h b F J l c G 9 y d C 9 U Y W J s Z T M 5 X z I w M j A u e 2 l x c l 9 1 b m t u b 3 d u L D I 4 f S Z x d W 9 0 O 1 0 s J n F 1 b 3 Q 7 U m V s Y X R p b 2 5 z a G l w S W 5 m b y Z x d W 9 0 O z p b X X 0 i I C 8 + P E V u d H J 5 I F R 5 c G U 9 I k Z p b G x U Y X J n Z X R O Y W 1 l Q 3 V z d G 9 t a X p l Z C I g V m F s d W U 9 I m w x I i A v P j w v U 3 R h Y m x l R W 5 0 c m l l c z 4 8 L 0 l 0 Z W 0 + P E l 0 Z W 0 + P E l 0 Z W 1 M b 2 N h d G l v b j 4 8 S X R l b V R 5 c G U + R m 9 y b X V s Y T w v S X R l b V R 5 c G U + P E l 0 Z W 1 Q Y X R o P l N l Y 3 R p b 2 4 x L 1 R h Y m x l M z l f M j A y M C 9 T b 3 V y Y 2 U 8 L 0 l 0 Z W 1 Q Y X R o P j w v S X R l b U x v Y 2 F 0 a W 9 u P j x T d G F i b G V F b n R y a W V z I C 8 + P C 9 J d G V t P j x J d G V t P j x J d G V t T G 9 j Y X R p b 2 4 + P E l 0 Z W 1 U e X B l P k Z v c m 1 1 b G E 8 L 0 l 0 Z W 1 U e X B l P j x J d G V t U G F 0 a D 5 T Z W N 0 a W 9 u M S 9 U Y W J s Z T M 5 X z I w M j A v U E l D Q U 5 l d F 9 E Y X R h Y m F z Z T w v S X R l b V B h d G g + P C 9 J d G V t T G 9 j Y X R p b 2 4 + P F N 0 Y W J s Z U V u d H J p Z X M g L z 4 8 L 0 l 0 Z W 0 + P E l 0 Z W 0 + P E l 0 Z W 1 M b 2 N h d G l v b j 4 8 S X R l b V R 5 c G U + R m 9 y b X V s Y T w v S X R l b V R 5 c G U + P E l 0 Z W 1 Q Y X R o P l N l Y 3 R p b 2 4 x L 1 R h Y m x l M z l f M j A y M C 9 B b m 5 1 Y W x S Z X B v c n R f U 2 N o Z W 1 h P C 9 J d G V t U G F 0 a D 4 8 L 0 l 0 Z W 1 M b 2 N h d G l v b j 4 8 U 3 R h Y m x l R W 5 0 c m l l c y A v P j w v S X R l b T 4 8 S X R l b T 4 8 S X R l b U x v Y 2 F 0 a W 9 u P j x J d G V t V H l w Z T 5 G b 3 J t d W x h P C 9 J d G V t V H l w Z T 4 8 S X R l b V B h d G g + U 2 V j d G l v b j E v V G F i b G U z O V 8 y M D I w L 1 R h Y m x l M z l f M j A y M F 9 U Y W J s Z T w v S X R l b V B h d G g + P C 9 J d G V t T G 9 j Y X R p b 2 4 + P F N 0 Y W J s Z U V u d H J p Z X M g L z 4 8 L 0 l 0 Z W 0 + P E l 0 Z W 0 + P E l 0 Z W 1 M b 2 N h d G l v b j 4 8 S X R l b V R 5 c G U + R m 9 y b X V s Y T w v S X R l b V R 5 c G U + P E l 0 Z W 1 Q Y X R o P l N l Y 3 R p b 2 4 x L 1 R h Y m x l M z Z 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Z f M j A y M C I g L z 4 8 R W 5 0 c n k g V H l w Z T 0 i R m l s b G V k Q 2 9 t c G x l d G V S Z X N 1 b H R U b 1 d v c m t z a G V l d C I g V m F s d W U 9 I m w x I i A v P j x F b n R y e S B U e X B l P S J S Z W N v d m V y e V R h c m d l d F N o Z W V 0 I i B W Y W x 1 Z T 0 i c 1 N o Z W V 0 N T E 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w L T E y L T A 3 V D E x O j I 0 O j A z L j Q y N T k 3 O D l a I i A v P j x F b n R y e S B U e X B l P S J G a W x s Q 2 9 s d W 1 u V H l w Z X M i I F Z h b H V l P S J z Q l F V R k J n P T 0 i I C 8 + P E V u d H J 5 I F R 5 c G U 9 I k Z p b G x D b 2 x 1 b W 5 O Y W 1 l c y I g V m F s d W U 9 I n N b J n F 1 b 3 Q 7 e W V h c i Z x d W 9 0 O y w m c X V v d D t t b 2 5 0 a C Z x d W 9 0 O y w m c X V v d D t t Z W R p Y W 4 m c X V v d D s s J n F 1 b 3 Q 7 a X F y 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2 X z I w M j A u e 3 l l Y X I s M H 0 m c X V v d D s s J n F 1 b 3 Q 7 T 2 R i Y y 5 E Y X R h U 2 9 1 c m N l X F w v M S 9 k c 2 4 9 U E l D Q U 5 l d C 9 Q S U N B T m V 0 L 0 F u b n V h b F J l c G 9 y d C 9 U Y W J s Z T M 2 X z I w M j A u e 2 1 v b n R o L D F 9 J n F 1 b 3 Q 7 L C Z x d W 9 0 O 0 9 k Y m M u R G F 0 Y V N v d X J j Z V x c L z E v Z H N u P V B J Q 0 F O Z X Q v U E l D Q U 5 l d C 9 B b m 5 1 Y W x S Z X B v c n Q v V G F i b G U z N l 8 y M D I w L n t t Z W R p Y W 4 s M n 0 m c X V v d D s s J n F 1 b 3 Q 7 T 2 R i Y y 5 E Y X R h U 2 9 1 c m N l X F w v M S 9 k c 2 4 9 U E l D Q U 5 l d C 9 Q S U N B T m V 0 L 0 F u b n V h b F J l c G 9 y d C 9 U Y W J s Z T M 2 X z I w M j A u e 2 l x c i w z f S Z x d W 9 0 O 1 0 s J n F 1 b 3 Q 7 Q 2 9 s d W 1 u Q 2 9 1 b n Q m c X V v d D s 6 N C w m c X V v d D t L Z X l D b 2 x 1 b W 5 O Y W 1 l c y Z x d W 9 0 O z p b X S w m c X V v d D t D 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S Z W x h d G l v b n N o a X B J b m Z v J n F 1 b 3 Q 7 O l t d f S I g L z 4 8 R W 5 0 c n k g V H l w Z T 0 i R m l s b F R h c m d l d E 5 h b W V D d X N 0 b 2 1 p e m V k I i B W Y W x 1 Z T 0 i b D E i I C 8 + P C 9 T d G F i b G V F b n R y a W V z P j w v S X R l b T 4 8 S X R l b T 4 8 S X R l b U x v Y 2 F 0 a W 9 u P j x J d G V t V H l w Z T 5 G b 3 J t d W x h P C 9 J d G V t V H l w Z T 4 8 S X R l b V B h d G g + U 2 V j d G l v b j E v V G F i b G U z N l 8 y M D I w L 1 N v d X J j Z T w v S X R l b V B h d G g + P C 9 J d G V t T G 9 j Y X R p b 2 4 + P F N 0 Y W J s Z U V u d H J p Z X M g L z 4 8 L 0 l 0 Z W 0 + P E l 0 Z W 0 + P E l 0 Z W 1 M b 2 N h d G l v b j 4 8 S X R l b V R 5 c G U + R m 9 y b X V s Y T w v S X R l b V R 5 c G U + P E l 0 Z W 1 Q Y X R o P l N l Y 3 R p b 2 4 x L 1 R h Y m x l M z Z f M j A y M C 9 Q S U N B T m V 0 X 0 R h d G F i Y X N l P C 9 J d G V t U G F 0 a D 4 8 L 0 l 0 Z W 1 M b 2 N h d G l v b j 4 8 U 3 R h Y m x l R W 5 0 c m l l c y A v P j w v S X R l b T 4 8 S X R l b T 4 8 S X R l b U x v Y 2 F 0 a W 9 u P j x J d G V t V H l w Z T 5 G b 3 J t d W x h P C 9 J d G V t V H l w Z T 4 8 S X R l b V B h d G g + U 2 V j d G l v b j E v V G F i b G U z N l 8 y M D I w L 0 F u b n V h b F J l c G 9 y d F 9 T Y 2 h l b W E 8 L 0 l 0 Z W 1 Q Y X R o P j w v S X R l b U x v Y 2 F 0 a W 9 u P j x T d G F i b G V F b n R y a W V z I C 8 + P C 9 J d G V t P j x J d G V t P j x J d G V t T G 9 j Y X R p b 2 4 + P E l 0 Z W 1 U e X B l P k Z v c m 1 1 b G E 8 L 0 l 0 Z W 1 U e X B l P j x J d G V t U G F 0 a D 5 T Z W N 0 a W 9 u M S 9 U Y W J s Z T M 2 X z I w M j A v V G F i b G U z N l 8 y M D I w X 1 R h Y m x l P C 9 J d G V t U G F 0 a D 4 8 L 0 l 0 Z W 1 M b 2 N h d G l v b j 4 8 U 3 R h Y m x l R W 5 0 c m l l c y A v P j w v S X R l b T 4 8 S X R l b T 4 8 S X R l b U x v Y 2 F 0 a W 9 u P j x J d G V t V H l w Z T 5 G b 3 J t d W x h P C 9 J d G V t V H l w Z T 4 8 S X R l b V B h d G g + U 2 V j d G l v b j E v d G J s M T Y v U 2 9 y d G V k J T I w U m 9 3 c z w v S X R l b V B h d G g + P C 9 J d G V t T G 9 j Y X R p b 2 4 + P F N 0 Y W J s Z U V u d H J p Z X M g L z 4 8 L 0 l 0 Z W 0 + P E l 0 Z W 0 + P E l 0 Z W 1 M b 2 N h d G l v b j 4 8 S X R l b V R 5 c G U + R m 9 y b X V s Y T w v S X R l b V R 5 c G U + P E l 0 Z W 1 Q Y X R o P l N l Y 3 R p b 2 4 x L 3 R i b D E 2 L 1 J l b W 9 2 Z W Q l M j B D b 2 x 1 b W 5 z P C 9 J d G V t U G F 0 a D 4 8 L 0 l 0 Z W 1 M b 2 N h d G l v b j 4 8 U 3 R h Y m x l R W 5 0 c m l l c y A v P j w v S X R l b T 4 8 S X R l b T 4 8 S X R l b U x v Y 2 F 0 a W 9 u P j x J d G V t V H l w Z T 5 G b 3 J t d W x h P C 9 J d G V t V H l w Z T 4 8 S X R l b V B h d G g + U 2 V j d G l v b j E v d G J s N S 9 T b 3 J 0 Z W Q l M j B S b 3 d z P C 9 J d G V t U G F 0 a D 4 8 L 0 l 0 Z W 1 M b 2 N h d G l v b j 4 8 U 3 R h Y m x l R W 5 0 c m l l c y A v P j w v S X R l b T 4 8 S X R l b T 4 8 S X R l b U x v Y 2 F 0 a W 9 u P j x J d G V t V H l w Z T 5 G b 3 J t d W x h P C 9 J d G V t V H l w Z T 4 8 S X R l b V B h d G g + U 2 V j d G l v b j E v d G J s N S 9 S Z W 1 v d m V k J T I w Q 2 9 s d W 1 u c z w v S X R l b V B h d G g + P C 9 J d G V t T G 9 j Y X R p b 2 4 + P F N 0 Y W J s Z U V u d H J p Z X M g L z 4 8 L 0 l 0 Z W 0 + P C 9 J d G V t c z 4 8 L 0 x v Y 2 F s U G F j a 2 F n Z U 1 l d G F k Y X R h R m l s Z T 4 W A A A A U E s F B g A A A A A A A A A A A A A A A A A A A A A A A N o A A A A B A A A A 0 I y d 3 w E V 0 R G M e g D A T 8 K X 6 w E A A A B q + B a m b Y E Q T p V s o j G D + Y G d A A A A A A I A A A A A A A N m A A D A A A A A E A A A A P Z 1 H L 5 J 1 t n I N f O 8 F J z 0 P 7 U A A A A A B I A A A K A A A A A Q A A A A r R L F v e T z y Q C j z Q i r z V T G 5 l A A A A A 5 J k y v 8 3 Z y N Z Q l B Z O k w 2 R U p y Y 8 h P 5 a H D D m S 1 S O l Y V z W + K 9 f m P y f J K l D A 0 5 L e l J P L t J C h 5 9 Z q z f S / j f O P Y 6 5 R c 9 i x 7 p y c 1 s a r H 2 K 2 R 1 4 / v C A B Q A A A B s Q a 2 O 0 t V 3 4 h 8 u q 1 l u s N g j 5 y z b T g = = < / D a t a M a s h u p > 
</file>

<file path=customXml/itemProps1.xml><?xml version="1.0" encoding="utf-8"?>
<ds:datastoreItem xmlns:ds="http://schemas.openxmlformats.org/officeDocument/2006/customXml" ds:itemID="{66AE8B4D-4A34-4F4F-B4B8-E0998B2C790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Index to Admission Data</vt:lpstr>
      <vt:lpstr>1</vt:lpstr>
      <vt:lpstr>2</vt:lpstr>
      <vt:lpstr>3</vt:lpstr>
      <vt:lpstr>4</vt:lpstr>
      <vt:lpstr>5</vt:lpstr>
      <vt:lpstr>6</vt:lpstr>
      <vt:lpstr>7</vt:lpstr>
      <vt:lpstr>8</vt:lpstr>
      <vt:lpstr>9</vt:lpstr>
      <vt:lpstr>10</vt:lpstr>
      <vt:lpstr>10b</vt:lpstr>
      <vt:lpstr>10c</vt:lpstr>
      <vt:lpstr>11</vt:lpstr>
      <vt:lpstr>12</vt:lpstr>
      <vt:lpstr>13</vt:lpstr>
      <vt:lpstr>Fig13</vt:lpstr>
      <vt:lpstr>14</vt:lpstr>
      <vt:lpstr>Fig14</vt:lpstr>
      <vt:lpstr>15</vt:lpstr>
      <vt:lpstr>Fig15</vt:lpstr>
      <vt:lpstr>16</vt:lpstr>
      <vt:lpstr>Fig16</vt:lpstr>
      <vt:lpstr>17</vt:lpstr>
      <vt:lpstr>18</vt:lpstr>
      <vt:lpstr>19</vt:lpstr>
      <vt:lpstr>20</vt:lpstr>
      <vt:lpstr>21</vt:lpstr>
      <vt:lpstr>22</vt:lpstr>
      <vt:lpstr>'1'!Print_Area</vt:lpstr>
      <vt:lpstr>'10'!Print_Area</vt:lpstr>
      <vt:lpstr>'10b'!Print_Area</vt:lpstr>
      <vt:lpstr>'10c'!Print_Area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'3'!Print_Area</vt:lpstr>
      <vt:lpstr>'4'!Print_Area</vt:lpstr>
      <vt:lpstr>'5'!Print_Area</vt:lpstr>
      <vt:lpstr>'6'!Print_Area</vt:lpstr>
      <vt:lpstr>'7'!Print_Area</vt:lpstr>
      <vt:lpstr>'8'!Print_Area</vt:lpstr>
      <vt:lpstr>'9'!Print_Area</vt:lpstr>
      <vt:lpstr>'Fig13'!Print_Area</vt:lpstr>
      <vt:lpstr>'Fig14'!Print_Area</vt:lpstr>
      <vt:lpstr>'Fig15'!Print_Area</vt:lpstr>
      <vt:lpstr>'Fig16'!Print_Area</vt:lpstr>
      <vt:lpstr>'Index to Admission Data'!Print_Area</vt:lpstr>
    </vt:vector>
  </TitlesOfParts>
  <Manager/>
  <Company>University of Leeds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Benjamin Fox</cp:lastModifiedBy>
  <cp:revision/>
  <cp:lastPrinted>2021-01-22T20:23:21Z</cp:lastPrinted>
  <dcterms:created xsi:type="dcterms:W3CDTF">2020-04-12T22:33:50Z</dcterms:created>
  <dcterms:modified xsi:type="dcterms:W3CDTF">2021-01-27T13:35:59Z</dcterms:modified>
  <cp:category/>
  <cp:contentStatus/>
</cp:coreProperties>
</file>