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tables/table2.xml" ContentType="application/vnd.openxmlformats-officedocument.spreadsheetml.table+xml"/>
  <Override PartName="/xl/queryTables/queryTable2.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tables/table3.xml" ContentType="application/vnd.openxmlformats-officedocument.spreadsheetml.table+xml"/>
  <Override PartName="/xl/queryTables/queryTable3.xml" ContentType="application/vnd.openxmlformats-officedocument.spreadsheetml.query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ds.leeds.ac.uk\staff\staff19\fbsbg\"/>
    </mc:Choice>
  </mc:AlternateContent>
  <bookViews>
    <workbookView xWindow="0" yWindow="0" windowWidth="19200" windowHeight="6345" tabRatio="708"/>
  </bookViews>
  <sheets>
    <sheet name="Index to Retrieval &amp; Transfer" sheetId="108" r:id="rId1"/>
    <sheet name="26" sheetId="65" r:id="rId2"/>
    <sheet name="27" sheetId="66" r:id="rId3"/>
    <sheet name="27a" sheetId="67" r:id="rId4"/>
    <sheet name="28" sheetId="68" r:id="rId5"/>
    <sheet name="Index to Intervention data" sheetId="110" r:id="rId6"/>
    <sheet name="29" sheetId="69" r:id="rId7"/>
    <sheet name="30" sheetId="70" r:id="rId8"/>
    <sheet name="31" sheetId="71" r:id="rId9"/>
    <sheet name="31a" sheetId="194" r:id="rId10"/>
  </sheets>
  <definedNames>
    <definedName name="ExternalData_1" localSheetId="1" hidden="1">'26'!$A$5:$L$27</definedName>
    <definedName name="ExternalData_1" localSheetId="2" hidden="1">'27'!$A$5:$K$20</definedName>
    <definedName name="ExternalData_1" localSheetId="3" hidden="1">'27a'!$A$5:$K$20</definedName>
    <definedName name="ExternalData_1" localSheetId="4" hidden="1">'28'!$A$5:$P$105</definedName>
    <definedName name="ExternalData_1" localSheetId="6" hidden="1">'29'!$A$5:$U$105</definedName>
    <definedName name="ExternalData_1" localSheetId="7" hidden="1">'30'!$A$6:$L$22</definedName>
    <definedName name="ExternalData_1" localSheetId="8" hidden="1">'31'!$A$6:$N$106</definedName>
    <definedName name="ExternalData_1" localSheetId="9" hidden="1">'31a'!$A$4:$I$104</definedName>
    <definedName name="Fig_DQ4" localSheetId="5">#REF!</definedName>
    <definedName name="Fig_DQ4" localSheetId="0">#REF!</definedName>
    <definedName name="Fig_DQ4">#REF!</definedName>
    <definedName name="Fig_DQ5" localSheetId="5">#REF!</definedName>
    <definedName name="Fig_DQ5" localSheetId="0">#REF!</definedName>
    <definedName name="Fig_DQ5">#REF!</definedName>
    <definedName name="Fig_S4" localSheetId="5">#REF!</definedName>
    <definedName name="Fig_S4" localSheetId="0">#REF!</definedName>
    <definedName name="Fig_S4">#REF!</definedName>
    <definedName name="FigDQ3" localSheetId="5">#REF!</definedName>
    <definedName name="FigDQ3" localSheetId="0">#REF!</definedName>
    <definedName name="FigDQ3">#REF!</definedName>
    <definedName name="FigDQ4" localSheetId="5">#REF!</definedName>
    <definedName name="FigDQ4" localSheetId="0">#REF!</definedName>
    <definedName name="FigDQ4">#REF!</definedName>
    <definedName name="FigS4" localSheetId="5">#REF!</definedName>
    <definedName name="FigS4" localSheetId="0">#REF!</definedName>
    <definedName name="FigS4">#REF!</definedName>
    <definedName name="FigS4a" localSheetId="5">#REF!</definedName>
    <definedName name="FigS4a" localSheetId="0">#REF!</definedName>
    <definedName name="FigS4a">#REF!</definedName>
    <definedName name="FigS5" localSheetId="5">#REF!</definedName>
    <definedName name="FigS5" localSheetId="0">#REF!</definedName>
    <definedName name="FigS5">#REF!</definedName>
    <definedName name="FigureS1" localSheetId="5">#REF!</definedName>
    <definedName name="FigureS1" localSheetId="0">#REF!</definedName>
    <definedName name="FigureS1">#REF!</definedName>
    <definedName name="Nurses" localSheetId="5">#REF!</definedName>
    <definedName name="Nurses" localSheetId="0">#REF!</definedName>
    <definedName name="Nurses">#REF!</definedName>
    <definedName name="Occupancy" localSheetId="5">#REF!</definedName>
    <definedName name="Occupancy" localSheetId="0">#REF!</definedName>
    <definedName name="Occupancy">#REF!</definedName>
    <definedName name="OtherProfs" localSheetId="5">#REF!</definedName>
    <definedName name="OtherProfs" localSheetId="0">#REF!</definedName>
    <definedName name="OtherProfs">#REF!</definedName>
    <definedName name="_xlnm.Print_Area" localSheetId="1">'26'!$A$1:$N$57</definedName>
    <definedName name="_xlnm.Print_Area" localSheetId="2">'27'!$A$1:$L$57</definedName>
    <definedName name="_xlnm.Print_Area" localSheetId="3">'27a'!$A$1:$O$63</definedName>
    <definedName name="_xlnm.Print_Area" localSheetId="4">'28'!$A$1:$Q$157</definedName>
    <definedName name="_xlnm.Print_Area" localSheetId="6">'29'!$A$1:$U$112</definedName>
    <definedName name="_xlnm.Print_Area" localSheetId="7">'30'!$A$1:$M$27</definedName>
    <definedName name="_xlnm.Print_Area" localSheetId="8">'31'!$A$1:$O$112</definedName>
    <definedName name="_xlnm.Print_Area" localSheetId="9">'31a'!$A$1:$J$115</definedName>
    <definedName name="_xlnm.Print_Area" localSheetId="5">'Index to Intervention data'!$A$1:$B$16</definedName>
    <definedName name="_xlnm.Print_Area" localSheetId="0">'Index to Retrieval &amp; Transfer'!$A$1:$A$20</definedName>
    <definedName name="Staffing_Tables" localSheetId="5">#REF!</definedName>
    <definedName name="Staffing_Tables" localSheetId="0">#REF!</definedName>
    <definedName name="Staffing_Tables">#REF!</definedName>
    <definedName name="Summary" localSheetId="5">#REF!</definedName>
    <definedName name="Summary" localSheetId="0">#REF!</definedName>
    <definedName name="Summary">#REF!</definedName>
    <definedName name="Support" localSheetId="5">#REF!</definedName>
    <definedName name="Support" localSheetId="0">#REF!</definedName>
    <definedName name="Support">#REF!</definedName>
    <definedName name="Table_S2" localSheetId="5">#REF!</definedName>
    <definedName name="Table_S2" localSheetId="0">#REF!</definedName>
    <definedName name="Table_S2">#REF!</definedName>
    <definedName name="TABLE_S2_NUMBERS_OF_MEDICAL_STAFF__WTE__BY_POSITION_AND_UNIT_2011_to_2013" localSheetId="5">#REF!</definedName>
    <definedName name="TABLE_S2_NUMBERS_OF_MEDICAL_STAFF__WTE__BY_POSITION_AND_UNIT_2011_to_2013" localSheetId="0">#REF!</definedName>
    <definedName name="TABLE_S2_NUMBERS_OF_MEDICAL_STAFF__WTE__BY_POSITION_AND_UNIT_2011_to_2013">#REF!</definedName>
    <definedName name="Table_S3" localSheetId="5">#REF!</definedName>
    <definedName name="Table_S3" localSheetId="0">#REF!</definedName>
    <definedName name="Table_S3">#REF!</definedName>
    <definedName name="Table_S4" localSheetId="5">#REF!</definedName>
    <definedName name="Table_S4" localSheetId="0">#REF!</definedName>
    <definedName name="Table_S4">#REF!</definedName>
    <definedName name="Table_S5" localSheetId="5">#REF!</definedName>
    <definedName name="Table_S5" localSheetId="0">#REF!</definedName>
    <definedName name="Table_S5">#REF!</definedName>
    <definedName name="Table_S7" localSheetId="5">#REF!</definedName>
    <definedName name="Table_S7" localSheetId="0">#REF!</definedName>
    <definedName name="Table_S7">#REF!</definedName>
    <definedName name="TableDQ1" localSheetId="5">#REF!</definedName>
    <definedName name="TableDQ1" localSheetId="0">#REF!</definedName>
    <definedName name="TableDQ1">#REF!</definedName>
    <definedName name="TableDQ3" localSheetId="5">#REF!</definedName>
    <definedName name="TableDQ3" localSheetId="0">#REF!</definedName>
    <definedName name="TableDQ3">#REF!</definedName>
    <definedName name="TableS2" localSheetId="5">#REF!</definedName>
    <definedName name="TableS2" localSheetId="0">#REF!</definedName>
    <definedName name="TableS2">#REF!</definedName>
    <definedName name="TableS3" localSheetId="5">#REF!</definedName>
    <definedName name="TableS3" localSheetId="0">#REF!</definedName>
    <definedName name="TableS3">#REF!</definedName>
    <definedName name="TableS4" localSheetId="5">#REF!</definedName>
    <definedName name="TableS4" localSheetId="0">#REF!</definedName>
    <definedName name="TableS4">#REF!</definedName>
    <definedName name="TableS5" localSheetId="5">#REF!</definedName>
    <definedName name="TableS5" localSheetId="0">#REF!</definedName>
    <definedName name="TableS5">#REF!</definedName>
    <definedName name="TableS7" localSheetId="5">#REF!</definedName>
    <definedName name="TableS7" localSheetId="0">#REF!</definedName>
    <definedName name="TableS7">#REF!</definedName>
    <definedName name="test" localSheetId="5">#REF!</definedName>
    <definedName name="test" localSheetId="0">#REF!</definedName>
    <definedName name="test">#REF!</definedName>
    <definedName name="x" localSheetId="5">#REF!</definedName>
    <definedName name="x" localSheetId="0">#REF!</definedName>
    <definedName name="x">#REF!</definedName>
    <definedName name="xa" localSheetId="5">#REF!</definedName>
    <definedName name="xa" localSheetId="0">#REF!</definedName>
    <definedName name="xa">#REF!</definedName>
    <definedName name="xb" localSheetId="5">#REF!</definedName>
    <definedName name="xb" localSheetId="0">#REF!</definedName>
    <definedName name="xb">#REF!</definedName>
    <definedName name="xc" localSheetId="5">#REF!</definedName>
    <definedName name="xc" localSheetId="0">#REF!</definedName>
    <definedName name="xc">#REF!</definedName>
    <definedName name="xp" localSheetId="5">#REF!</definedName>
    <definedName name="xp" localSheetId="0">#REF!</definedName>
    <definedName name="xp">#REF!</definedName>
    <definedName name="xq" localSheetId="5">#REF!</definedName>
    <definedName name="xq" localSheetId="0">#REF!</definedName>
    <definedName name="xq">#REF!</definedName>
    <definedName name="xr" localSheetId="5">#REF!</definedName>
    <definedName name="xr" localSheetId="0">#REF!</definedName>
    <definedName name="xr">#REF!</definedName>
    <definedName name="xx" localSheetId="5">#REF!</definedName>
    <definedName name="xx" localSheetId="0">#REF!</definedName>
    <definedName name="xx">#REF!</definedName>
    <definedName name="xy" localSheetId="5">#REF!</definedName>
    <definedName name="xy" localSheetId="0">#REF!</definedName>
    <definedName name="xy">#REF!</definedName>
    <definedName name="xz" localSheetId="5">#REF!</definedName>
    <definedName name="xz" localSheetId="0">#REF!</definedName>
    <definedName name="xz">#REF!</definedName>
    <definedName name="y" localSheetId="5">#REF!</definedName>
    <definedName name="y" localSheetId="0">#REF!</definedName>
    <definedName name="y">#REF!</definedName>
    <definedName name="ya" localSheetId="5">#REF!</definedName>
    <definedName name="ya" localSheetId="0">#REF!</definedName>
    <definedName name="ya">#REF!</definedName>
    <definedName name="yb" localSheetId="5">#REF!</definedName>
    <definedName name="yb" localSheetId="0">#REF!</definedName>
    <definedName name="yb">#REF!</definedName>
    <definedName name="yc" localSheetId="5">#REF!</definedName>
    <definedName name="yc" localSheetId="0">#REF!</definedName>
    <definedName name="yc">#REF!</definedName>
    <definedName name="z" localSheetId="5">#REF!</definedName>
    <definedName name="z" localSheetId="0">#REF!</definedName>
    <definedName name="z">#REF!</definedName>
  </definedNames>
  <calcPr calcId="162913"/>
  <pivotCaches>
    <pivotCache cacheId="0" r:id="rId11"/>
    <pivotCache cacheId="1" r:id="rId12"/>
    <pivotCache cacheId="2" r:id="rId13"/>
    <pivotCache cacheId="3" r:id="rId14"/>
    <pivotCache cacheId="4"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46b_2020_41bd7326-86f9-446f-be33-5183adcae938" name="Table46b_2020" connection="Query - Table46b_2020"/>
          <x15:modelTable id="Table46b_ii_2020_b5408901-4898-42cf-a013-32c1dfac775c" name="Table46b_ii_2020" connection="Query - Table46b_ii_2020"/>
          <x15:modelTable id="Table46bi_2020_2472d10a-e6c1-4520-8aa4-a68feb9df495" name="Table46bi_2020" connection="Query - Table46bi_2020"/>
          <x15:modelTable id="Table49_2020_116c3ee3-ff9a-4ec3-9640-fc77ea8d6ce8" name="Table49_2020" connection="Query - Table49_2020"/>
          <x15:modelTable id="Table50_2020_f73c14a9-8f6a-4db6-90cc-cac871508d3b" name="Table50_2020" connection="Query - Table50_2020"/>
          <x15:modelTable id="Table50ci_2020_91ed4668-13cb-45c9-861a-64bf88e54918" name="Table50ci_2020" connection="Query - Table50ci_2020"/>
          <x15:modelTable id="Table50cii_2020_e3a25dd4-8938-4482-b464-80764a9d58de" name="Table50cii_2020" connection="Query - Table50cii_2020"/>
        </x15:modelTables>
      </x15:dataModel>
    </ext>
  </extLst>
</workbook>
</file>

<file path=xl/calcChain.xml><?xml version="1.0" encoding="utf-8"?>
<calcChain xmlns="http://schemas.openxmlformats.org/spreadsheetml/2006/main">
  <c r="M105" i="68" l="1"/>
  <c r="N105" i="68" s="1"/>
  <c r="L105" i="68"/>
  <c r="J105" i="68"/>
  <c r="K105" i="68"/>
  <c r="I105" i="68"/>
  <c r="G105" i="68"/>
  <c r="H105" i="68" s="1"/>
  <c r="E105" i="68"/>
  <c r="F105" i="68" s="1"/>
  <c r="C105" i="68"/>
  <c r="D105" i="68" s="1"/>
  <c r="O104" i="68"/>
  <c r="P104" i="68" s="1"/>
  <c r="M104" i="68"/>
  <c r="N104" i="68" s="1"/>
  <c r="K104" i="68"/>
  <c r="L104" i="68" s="1"/>
  <c r="I104" i="68"/>
  <c r="J104" i="68" s="1"/>
  <c r="G104" i="68"/>
  <c r="H104" i="68" s="1"/>
  <c r="E104" i="68"/>
  <c r="F104" i="68" s="1"/>
  <c r="C104" i="68"/>
  <c r="D104" i="68" s="1"/>
  <c r="E51" i="194" l="1"/>
  <c r="O71" i="68" l="1"/>
  <c r="P71" i="68" s="1"/>
  <c r="M71" i="68"/>
  <c r="N71" i="68" s="1"/>
  <c r="K71" i="68"/>
  <c r="I71" i="68"/>
  <c r="G71" i="68"/>
  <c r="E71" i="68"/>
  <c r="F71" i="68" s="1"/>
  <c r="C71" i="68"/>
  <c r="H71" i="68" l="1"/>
  <c r="J71" i="68"/>
  <c r="D71" i="68"/>
  <c r="L71" i="68"/>
  <c r="O38" i="68"/>
  <c r="P38" i="68" s="1"/>
  <c r="M38" i="68"/>
  <c r="N38" i="68" s="1"/>
  <c r="K38" i="68"/>
  <c r="I38" i="68"/>
  <c r="G38" i="68"/>
  <c r="H38" i="68" s="1"/>
  <c r="E38" i="68"/>
  <c r="F38" i="68" s="1"/>
  <c r="C38" i="68"/>
  <c r="K27" i="65"/>
  <c r="I27" i="65"/>
  <c r="G27" i="65"/>
  <c r="E27" i="65"/>
  <c r="C27" i="65"/>
  <c r="D27" i="65" s="1"/>
  <c r="K26" i="65"/>
  <c r="I26" i="65"/>
  <c r="J26" i="65" s="1"/>
  <c r="G26" i="65"/>
  <c r="H26" i="65" s="1"/>
  <c r="E26" i="65"/>
  <c r="C26" i="65"/>
  <c r="D26" i="65" s="1"/>
  <c r="K19" i="65"/>
  <c r="I19" i="65"/>
  <c r="G19" i="65"/>
  <c r="E19" i="65"/>
  <c r="C19" i="65"/>
  <c r="D19" i="65" s="1"/>
  <c r="K12" i="65"/>
  <c r="I12" i="65"/>
  <c r="G12" i="65"/>
  <c r="E12" i="65"/>
  <c r="C12" i="65"/>
  <c r="D12" i="65" s="1"/>
  <c r="H27" i="65" l="1"/>
  <c r="L12" i="65"/>
  <c r="F27" i="65"/>
  <c r="L26" i="65"/>
  <c r="J27" i="65"/>
  <c r="H19" i="65"/>
  <c r="J19" i="65"/>
  <c r="F19" i="65"/>
  <c r="F26" i="65"/>
  <c r="J38" i="68"/>
  <c r="D38" i="68"/>
  <c r="L38" i="68"/>
  <c r="F12" i="65"/>
  <c r="H12" i="65"/>
  <c r="J12" i="65"/>
  <c r="L19" i="65"/>
  <c r="K22" i="70"/>
  <c r="C103" i="194" l="1"/>
  <c r="C70" i="194"/>
  <c r="C37" i="194"/>
  <c r="E71" i="194"/>
  <c r="E102" i="194"/>
  <c r="E101" i="194"/>
  <c r="E100" i="194"/>
  <c r="E99" i="194"/>
  <c r="E98" i="194"/>
  <c r="E97" i="194"/>
  <c r="E96" i="194"/>
  <c r="E95" i="194"/>
  <c r="E94" i="194"/>
  <c r="E93" i="194"/>
  <c r="E92" i="194"/>
  <c r="E91" i="194"/>
  <c r="E90" i="194"/>
  <c r="E89" i="194"/>
  <c r="E88" i="194"/>
  <c r="E87" i="194"/>
  <c r="E86" i="194"/>
  <c r="E85" i="194"/>
  <c r="E84" i="194"/>
  <c r="E83" i="194"/>
  <c r="E82" i="194"/>
  <c r="E81" i="194"/>
  <c r="E80" i="194"/>
  <c r="E79" i="194"/>
  <c r="E78" i="194"/>
  <c r="E77" i="194"/>
  <c r="E76" i="194"/>
  <c r="E75" i="194"/>
  <c r="E74" i="194"/>
  <c r="E73" i="194"/>
  <c r="E72" i="194"/>
  <c r="E69" i="194"/>
  <c r="E68" i="194"/>
  <c r="E67" i="194"/>
  <c r="E66" i="194"/>
  <c r="E65" i="194"/>
  <c r="E64" i="194"/>
  <c r="E63" i="194"/>
  <c r="E62" i="194"/>
  <c r="E61" i="194"/>
  <c r="E60" i="194"/>
  <c r="E59" i="194"/>
  <c r="E58" i="194"/>
  <c r="E57" i="194"/>
  <c r="E56" i="194"/>
  <c r="E55" i="194"/>
  <c r="E54" i="194"/>
  <c r="E53" i="194"/>
  <c r="E52" i="194"/>
  <c r="E50" i="194"/>
  <c r="E49" i="194"/>
  <c r="E48" i="194"/>
  <c r="E47" i="194"/>
  <c r="E46" i="194"/>
  <c r="E45" i="194"/>
  <c r="E44" i="194"/>
  <c r="E42" i="194"/>
  <c r="E41" i="194"/>
  <c r="E40" i="194"/>
  <c r="E39" i="194"/>
  <c r="E38" i="194"/>
  <c r="E6" i="194"/>
  <c r="E7" i="194"/>
  <c r="E8" i="194"/>
  <c r="E9" i="194"/>
  <c r="E10" i="194"/>
  <c r="E11" i="194"/>
  <c r="E12" i="194"/>
  <c r="E13" i="194"/>
  <c r="E14" i="194"/>
  <c r="E15" i="194"/>
  <c r="E16" i="194"/>
  <c r="E17" i="194"/>
  <c r="E18" i="194"/>
  <c r="E19" i="194"/>
  <c r="E20" i="194"/>
  <c r="E21" i="194"/>
  <c r="E22" i="194"/>
  <c r="E23" i="194"/>
  <c r="E24" i="194"/>
  <c r="E25" i="194"/>
  <c r="E26" i="194"/>
  <c r="E27" i="194"/>
  <c r="E28" i="194"/>
  <c r="E29" i="194"/>
  <c r="E30" i="194"/>
  <c r="E31" i="194"/>
  <c r="E32" i="194"/>
  <c r="E33" i="194"/>
  <c r="E34" i="194"/>
  <c r="E35" i="194"/>
  <c r="E36" i="194"/>
  <c r="E5" i="194"/>
  <c r="C104" i="194" l="1"/>
  <c r="J40" i="71"/>
  <c r="M106" i="71"/>
  <c r="K106" i="71"/>
  <c r="I106" i="71"/>
  <c r="G106" i="71"/>
  <c r="E106" i="71"/>
  <c r="F106" i="71" s="1"/>
  <c r="C106" i="71"/>
  <c r="M105" i="71"/>
  <c r="K105" i="71"/>
  <c r="L105" i="71" s="1"/>
  <c r="I105" i="71"/>
  <c r="J105" i="71" s="1"/>
  <c r="G105" i="71"/>
  <c r="E105" i="71"/>
  <c r="F105" i="71" s="1"/>
  <c r="C105" i="71"/>
  <c r="D105" i="71" s="1"/>
  <c r="M72" i="71"/>
  <c r="K72" i="71"/>
  <c r="I72" i="71"/>
  <c r="G72" i="71"/>
  <c r="E72" i="71"/>
  <c r="F72" i="71" s="1"/>
  <c r="C72" i="71"/>
  <c r="M39" i="71"/>
  <c r="K39" i="71"/>
  <c r="I39" i="71"/>
  <c r="J39" i="71" s="1"/>
  <c r="G39" i="71"/>
  <c r="E39" i="71"/>
  <c r="F39" i="71" s="1"/>
  <c r="C39" i="71"/>
  <c r="D39" i="71" l="1"/>
  <c r="L39" i="71"/>
  <c r="J72" i="71"/>
  <c r="H39" i="71"/>
  <c r="H105" i="71"/>
  <c r="N72" i="71"/>
  <c r="H106" i="71"/>
  <c r="H72" i="71"/>
  <c r="J106" i="71"/>
  <c r="D72" i="71"/>
  <c r="L72" i="71"/>
  <c r="D106" i="71"/>
  <c r="L106" i="71"/>
  <c r="N105" i="71"/>
  <c r="N39" i="71"/>
  <c r="I22" i="70"/>
  <c r="J22" i="70" s="1"/>
  <c r="G22" i="70"/>
  <c r="H22" i="70" s="1"/>
  <c r="E22" i="70"/>
  <c r="F22" i="70" s="1"/>
  <c r="C22" i="70"/>
  <c r="D22" i="70" s="1"/>
  <c r="C21" i="70"/>
  <c r="C16" i="70"/>
  <c r="E21" i="70"/>
  <c r="E16" i="70"/>
  <c r="G21" i="70"/>
  <c r="G16" i="70"/>
  <c r="I21" i="70"/>
  <c r="I16" i="70"/>
  <c r="K21" i="70"/>
  <c r="L21" i="70" s="1"/>
  <c r="K16" i="70"/>
  <c r="L16" i="70" s="1"/>
  <c r="K11" i="70"/>
  <c r="I11" i="70"/>
  <c r="G11" i="70"/>
  <c r="E11" i="70"/>
  <c r="C11" i="70"/>
  <c r="D11" i="70" s="1"/>
  <c r="H11" i="70" l="1"/>
  <c r="F11" i="70"/>
  <c r="J11" i="70"/>
  <c r="J21" i="70"/>
  <c r="F21" i="70"/>
  <c r="H16" i="70"/>
  <c r="D16" i="70"/>
  <c r="H21" i="70"/>
  <c r="D21" i="70"/>
  <c r="J16" i="70"/>
  <c r="F16" i="70"/>
  <c r="L11" i="70"/>
  <c r="B20" i="67"/>
  <c r="D20" i="67"/>
  <c r="F20" i="67"/>
  <c r="H20" i="67"/>
  <c r="J20" i="66"/>
  <c r="H20" i="66"/>
  <c r="F20" i="66"/>
  <c r="D20" i="66"/>
  <c r="B20" i="66"/>
  <c r="C20" i="66" s="1"/>
  <c r="G20" i="66" l="1"/>
  <c r="E20" i="66"/>
  <c r="I20" i="66"/>
  <c r="J20" i="67" l="1"/>
  <c r="C20" i="67" l="1"/>
  <c r="E20" i="67"/>
  <c r="G20" i="67"/>
  <c r="I20" i="67"/>
</calcChain>
</file>

<file path=xl/connections.xml><?xml version="1.0" encoding="utf-8"?>
<connections xmlns="http://schemas.openxmlformats.org/spreadsheetml/2006/main">
  <connection id="1" keepAlive="1" name="Query - Table31a_2020" description="Connection to the 'Table31a_2020' query in the workbook." type="5" refreshedVersion="6" background="1" saveData="1">
    <dbPr connection="Provider=Microsoft.Mashup.OleDb.1;Data Source=$Workbook$;Location=Table31a_2020;Extended Properties=&quot;&quot;" command="SELECT * FROM [Table31a_2020]"/>
  </connection>
  <connection id="2" name="Query - Table46b_2020" description="Connection to the 'Table46b_2020' query in the workbook." type="100" refreshedVersion="6" minRefreshableVersion="5">
    <extLst>
      <ext xmlns:x15="http://schemas.microsoft.com/office/spreadsheetml/2010/11/main" uri="{DE250136-89BD-433C-8126-D09CA5730AF9}">
        <x15:connection id="079e50e1-078f-4a8b-8933-4b9aa7dd0c1a"/>
      </ext>
    </extLst>
  </connection>
  <connection id="3" name="Query - Table46b_ii_2020" description="Connection to the 'Table46b_ii_2020' query in the workbook." type="100" refreshedVersion="6" minRefreshableVersion="5">
    <extLst>
      <ext xmlns:x15="http://schemas.microsoft.com/office/spreadsheetml/2010/11/main" uri="{DE250136-89BD-433C-8126-D09CA5730AF9}">
        <x15:connection id="0539c6da-b15d-49b6-8fb7-68e2249d64a5"/>
      </ext>
    </extLst>
  </connection>
  <connection id="4" name="Query - Table46bi_2020" description="Connection to the 'Table46bi_2020' query in the workbook." type="100" refreshedVersion="6" minRefreshableVersion="5">
    <extLst>
      <ext xmlns:x15="http://schemas.microsoft.com/office/spreadsheetml/2010/11/main" uri="{DE250136-89BD-433C-8126-D09CA5730AF9}">
        <x15:connection id="21da2d78-37de-45f9-b5ad-b35ab20bbf29"/>
      </ext>
    </extLst>
  </connection>
  <connection id="5" name="Query - Table49_2020" description="Connection to the 'Table49_2020' query in the workbook." type="100" refreshedVersion="6" minRefreshableVersion="5">
    <extLst>
      <ext xmlns:x15="http://schemas.microsoft.com/office/spreadsheetml/2010/11/main" uri="{DE250136-89BD-433C-8126-D09CA5730AF9}">
        <x15:connection id="6ebfac5e-390a-4cbf-a726-73701a8570c8"/>
      </ext>
    </extLst>
  </connection>
  <connection id="6" name="Query - Table50_2020" description="Connection to the 'Table50_2020' query in the workbook." type="100" refreshedVersion="6" minRefreshableVersion="5">
    <extLst>
      <ext xmlns:x15="http://schemas.microsoft.com/office/spreadsheetml/2010/11/main" uri="{DE250136-89BD-433C-8126-D09CA5730AF9}">
        <x15:connection id="1c151219-a4e6-4fe2-955a-bee380d3a9df"/>
      </ext>
    </extLst>
  </connection>
  <connection id="7" name="Query - Table50ci_2020" description="Connection to the 'Table50ci_2020' query in the workbook." type="100" refreshedVersion="6" minRefreshableVersion="5">
    <extLst>
      <ext xmlns:x15="http://schemas.microsoft.com/office/spreadsheetml/2010/11/main" uri="{DE250136-89BD-433C-8126-D09CA5730AF9}">
        <x15:connection id="211c1b75-a78b-40b3-b369-6dd613e17c09"/>
      </ext>
    </extLst>
  </connection>
  <connection id="8" name="Query - Table50cii_2020" description="Connection to the 'Table50cii_2020' query in the workbook." type="100" refreshedVersion="6" minRefreshableVersion="5">
    <extLst>
      <ext xmlns:x15="http://schemas.microsoft.com/office/spreadsheetml/2010/11/main" uri="{DE250136-89BD-433C-8126-D09CA5730AF9}">
        <x15:connection id="abb687f4-bcc6-4346-9f15-8d80dbe5a4bb"/>
      </ext>
    </extLst>
  </connection>
  <connection id="9" keepAlive="1" name="Query - tbl26" description="Connection to the 'tbl26' query in the workbook." type="5" refreshedVersion="6" background="1" saveData="1">
    <dbPr connection="Provider=Microsoft.Mashup.OleDb.1;Data Source=$Workbook$;Location=tbl26;Extended Properties=&quot;&quot;" command="SELECT * FROM [tbl26]"/>
  </connection>
  <connection id="10" keepAlive="1" name="Query - tbl27" description="Connection to the 'tbl27' query in the workbook." type="5" refreshedVersion="6" background="1" saveData="1">
    <dbPr connection="Provider=Microsoft.Mashup.OleDb.1;Data Source=$Workbook$;Location=tbl27;Extended Properties=&quot;&quot;" command="SELECT * FROM [tbl27]"/>
  </connection>
  <connection id="11" keepAlive="1" name="Query - tbl27a" description="Connection to the 'tbl27a' query in the workbook." type="5" refreshedVersion="6" background="1" saveData="1">
    <dbPr connection="Provider=Microsoft.Mashup.OleDb.1;Data Source=$Workbook$;Location=tbl27a;Extended Properties=&quot;&quot;" command="SELECT * FROM [tbl27a]"/>
  </connection>
  <connection id="12" keepAlive="1" name="Query - tbl28" description="Connection to the 'tbl28' query in the workbook." type="5" refreshedVersion="6" background="1" saveData="1">
    <dbPr connection="Provider=Microsoft.Mashup.OleDb.1;Data Source=$Workbook$;Location=tbl28;Extended Properties=&quot;&quot;" command="SELECT * FROM [tbl28]"/>
  </connection>
  <connection id="13" keepAlive="1" name="Query - tbl29" description="Connection to the 'tbl29' query in the workbook." type="5" refreshedVersion="6" background="1" saveData="1">
    <dbPr connection="Provider=Microsoft.Mashup.OleDb.1;Data Source=$Workbook$;Location=tbl29;Extended Properties=&quot;&quot;" command="SELECT * FROM [tbl29]"/>
  </connection>
  <connection id="14" keepAlive="1" name="Query - tbl30" description="Connection to the 'tbl30' query in the workbook." type="5" refreshedVersion="6" background="1" saveData="1">
    <dbPr connection="Provider=Microsoft.Mashup.OleDb.1;Data Source=$Workbook$;Location=tbl30;Extended Properties=&quot;&quot;" command="SELECT * FROM [tbl30]"/>
  </connection>
  <connection id="15" keepAlive="1" name="Query - tbl31" description="Connection to the 'tbl31' query in the workbook." type="5" refreshedVersion="6" background="1" saveData="1">
    <dbPr connection="Provider=Microsoft.Mashup.OleDb.1;Data Source=$Workbook$;Location=tbl31;Extended Properties=&quot;&quot;" command="SELECT * FROM [tbl31]"/>
  </connection>
  <connection id="16"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<sst xmlns="http://schemas.openxmlformats.org/spreadsheetml/2006/main" count="3987" uniqueCount="844">
  <si>
    <t>Unknown</t>
  </si>
  <si>
    <t>Unknown (%)</t>
  </si>
  <si>
    <t>Total</t>
  </si>
  <si>
    <t>Total (%)</t>
  </si>
  <si>
    <t>(41.4)</t>
  </si>
  <si>
    <t>(0.0)</t>
  </si>
  <si>
    <t>(43.5)</t>
  </si>
  <si>
    <t>(53.7)</t>
  </si>
  <si>
    <t>(10.8)</t>
  </si>
  <si>
    <t>(56.5)</t>
  </si>
  <si>
    <t>(6.2)</t>
  </si>
  <si>
    <t>(5.1)</t>
  </si>
  <si>
    <t>(4.0)</t>
  </si>
  <si>
    <t>(56.6)</t>
  </si>
  <si>
    <t>(43.4)</t>
  </si>
  <si>
    <t>(3.5)</t>
  </si>
  <si>
    <t>(55.2)</t>
  </si>
  <si>
    <t>(44.8)</t>
  </si>
  <si>
    <t>(2.9)</t>
  </si>
  <si>
    <t>(2.8)</t>
  </si>
  <si>
    <t>(57.9)</t>
  </si>
  <si>
    <t>(42.1)</t>
  </si>
  <si>
    <t>(2.4)</t>
  </si>
  <si>
    <t>(2.2)</t>
  </si>
  <si>
    <t>(43.2)</t>
  </si>
  <si>
    <t>(2.5)</t>
  </si>
  <si>
    <t>(51.2)</t>
  </si>
  <si>
    <t>(48.5)</t>
  </si>
  <si>
    <t>(52.4)</t>
  </si>
  <si>
    <t>(47.6)</t>
  </si>
  <si>
    <t>(3.2)</t>
  </si>
  <si>
    <t>(52.9)</t>
  </si>
  <si>
    <t>(56.7)</t>
  </si>
  <si>
    <t/>
  </si>
  <si>
    <t>(60.3)</t>
  </si>
  <si>
    <t>(41.0)</t>
  </si>
  <si>
    <t>(13.8)</t>
  </si>
  <si>
    <t>(59.6)</t>
  </si>
  <si>
    <t>(40.4)</t>
  </si>
  <si>
    <t>(9.8)</t>
  </si>
  <si>
    <t>(7.9)</t>
  </si>
  <si>
    <t>(45.3)</t>
  </si>
  <si>
    <t>(7.2)</t>
  </si>
  <si>
    <t>(6.1)</t>
  </si>
  <si>
    <t>(41.7)</t>
  </si>
  <si>
    <t>(5.3)</t>
  </si>
  <si>
    <t>(4.3)</t>
  </si>
  <si>
    <t>(41.3)</t>
  </si>
  <si>
    <t>(3.6)</t>
  </si>
  <si>
    <t>(58.0)</t>
  </si>
  <si>
    <t>(3.3)</t>
  </si>
  <si>
    <t>Year</t>
  </si>
  <si>
    <t>Organisation</t>
  </si>
  <si>
    <t>&lt;1</t>
  </si>
  <si>
    <t>&lt;1 (%)</t>
  </si>
  <si>
    <t>1-4</t>
  </si>
  <si>
    <t>1-4 (%)</t>
  </si>
  <si>
    <t>5-10</t>
  </si>
  <si>
    <t>5-10 (%)</t>
  </si>
  <si>
    <t>11-15</t>
  </si>
  <si>
    <t>11-15 (%)</t>
  </si>
  <si>
    <t>2017</t>
  </si>
  <si>
    <t>A</t>
  </si>
  <si>
    <t>(29.9)</t>
  </si>
  <si>
    <t>(32.8)</t>
  </si>
  <si>
    <t>(17.1)</t>
  </si>
  <si>
    <t>(3.1)</t>
  </si>
  <si>
    <t>C</t>
  </si>
  <si>
    <t>(36.2)</t>
  </si>
  <si>
    <t>(27.7)</t>
  </si>
  <si>
    <t>(19.0)</t>
  </si>
  <si>
    <t>(17.0)</t>
  </si>
  <si>
    <t>D</t>
  </si>
  <si>
    <t>(37.3)</t>
  </si>
  <si>
    <t>(27.8)</t>
  </si>
  <si>
    <t>(16.6)</t>
  </si>
  <si>
    <t>(18.3)</t>
  </si>
  <si>
    <t>E1</t>
  </si>
  <si>
    <t>(53.9)</t>
  </si>
  <si>
    <t>(23.2)</t>
  </si>
  <si>
    <t>(12.6)</t>
  </si>
  <si>
    <t>(10.2)</t>
  </si>
  <si>
    <t>(4.8)</t>
  </si>
  <si>
    <t>E2</t>
  </si>
  <si>
    <t>(24.9)</t>
  </si>
  <si>
    <t>(9.3)</t>
  </si>
  <si>
    <t>(8.4)</t>
  </si>
  <si>
    <t>(3.8)</t>
  </si>
  <si>
    <t>F</t>
  </si>
  <si>
    <t>(56.3)</t>
  </si>
  <si>
    <t>(22.3)</t>
  </si>
  <si>
    <t>(11.2)</t>
  </si>
  <si>
    <t>(10.1)</t>
  </si>
  <si>
    <t>(5.4)</t>
  </si>
  <si>
    <t>(50.0)</t>
  </si>
  <si>
    <t>H</t>
  </si>
  <si>
    <t>(27.2)</t>
  </si>
  <si>
    <t>(18.5)</t>
  </si>
  <si>
    <t>I</t>
  </si>
  <si>
    <t>(48.9)</t>
  </si>
  <si>
    <t>(26.4)</t>
  </si>
  <si>
    <t>(12.4)</t>
  </si>
  <si>
    <t>(12.2)</t>
  </si>
  <si>
    <t>K2</t>
  </si>
  <si>
    <t>(20.5)</t>
  </si>
  <si>
    <t>(19.2)</t>
  </si>
  <si>
    <t>(12.0)</t>
  </si>
  <si>
    <t>(1.5)</t>
  </si>
  <si>
    <t>K3</t>
  </si>
  <si>
    <t>(15.0)</t>
  </si>
  <si>
    <t>L</t>
  </si>
  <si>
    <t>(11.6)</t>
  </si>
  <si>
    <t>(12.9)</t>
  </si>
  <si>
    <t>M</t>
  </si>
  <si>
    <t>(33.3)</t>
  </si>
  <si>
    <t>(14.7)</t>
  </si>
  <si>
    <t>N</t>
  </si>
  <si>
    <t>(24.8)</t>
  </si>
  <si>
    <t>(18.6)</t>
  </si>
  <si>
    <t>(22.2)</t>
  </si>
  <si>
    <t>(3.7)</t>
  </si>
  <si>
    <t>O</t>
  </si>
  <si>
    <t>(63.6)</t>
  </si>
  <si>
    <t>(18.4)</t>
  </si>
  <si>
    <t>(9.6)</t>
  </si>
  <si>
    <t>P</t>
  </si>
  <si>
    <t>(23.0)</t>
  </si>
  <si>
    <t>(8.9)</t>
  </si>
  <si>
    <t>(4.9)</t>
  </si>
  <si>
    <t>Q</t>
  </si>
  <si>
    <t>(35.0)</t>
  </si>
  <si>
    <t>(29.6)</t>
  </si>
  <si>
    <t>(19.5)</t>
  </si>
  <si>
    <t>(15.8)</t>
  </si>
  <si>
    <t>R</t>
  </si>
  <si>
    <t>(25.9)</t>
  </si>
  <si>
    <t>(13.6)</t>
  </si>
  <si>
    <t>(4.6)</t>
  </si>
  <si>
    <t>S</t>
  </si>
  <si>
    <t>(15.6)</t>
  </si>
  <si>
    <t>(21.1)</t>
  </si>
  <si>
    <t>T</t>
  </si>
  <si>
    <t>(30.9)</t>
  </si>
  <si>
    <t>(20.0)</t>
  </si>
  <si>
    <t>(21.3)</t>
  </si>
  <si>
    <t>U</t>
  </si>
  <si>
    <t>(34.8)</t>
  </si>
  <si>
    <t>(24.5)</t>
  </si>
  <si>
    <t>(21.9)</t>
  </si>
  <si>
    <t>(18.8)</t>
  </si>
  <si>
    <t>(1.6)</t>
  </si>
  <si>
    <t>V</t>
  </si>
  <si>
    <t>(11.8)</t>
  </si>
  <si>
    <t>(6.8)</t>
  </si>
  <si>
    <t>W</t>
  </si>
  <si>
    <t>(23.1)</t>
  </si>
  <si>
    <t>(13.1)</t>
  </si>
  <si>
    <t>(9.9)</t>
  </si>
  <si>
    <t>X1</t>
  </si>
  <si>
    <t>(7.5)</t>
  </si>
  <si>
    <t>(1.9)</t>
  </si>
  <si>
    <t>X2</t>
  </si>
  <si>
    <t>(50.1)</t>
  </si>
  <si>
    <t>(19.7)</t>
  </si>
  <si>
    <t>Y</t>
  </si>
  <si>
    <t>(31.6)</t>
  </si>
  <si>
    <t>Z</t>
  </si>
  <si>
    <t>(30.5)</t>
  </si>
  <si>
    <t>(18.2)</t>
  </si>
  <si>
    <t>(2.0)</t>
  </si>
  <si>
    <t>ZA</t>
  </si>
  <si>
    <t>(25.7)</t>
  </si>
  <si>
    <t>(15.3)</t>
  </si>
  <si>
    <t>(4.5)</t>
  </si>
  <si>
    <t>ZB</t>
  </si>
  <si>
    <t>(28.9)</t>
  </si>
  <si>
    <t>(17.6)</t>
  </si>
  <si>
    <t>(2.6)</t>
  </si>
  <si>
    <t>ZC</t>
  </si>
  <si>
    <t>(19.6)</t>
  </si>
  <si>
    <t>(12.1)</t>
  </si>
  <si>
    <t>ZD</t>
  </si>
  <si>
    <t>(38.4)</t>
  </si>
  <si>
    <t>(25.4)</t>
  </si>
  <si>
    <t>(21.7)</t>
  </si>
  <si>
    <t>(14.4)</t>
  </si>
  <si>
    <t>ZE</t>
  </si>
  <si>
    <t>(10.7)</t>
  </si>
  <si>
    <t>(30.6)</t>
  </si>
  <si>
    <t>(46.6)</t>
  </si>
  <si>
    <t>ZF</t>
  </si>
  <si>
    <t>(10.3)</t>
  </si>
  <si>
    <t>(41.2)</t>
  </si>
  <si>
    <t>(0.3)</t>
  </si>
  <si>
    <t>(44.6)</t>
  </si>
  <si>
    <t>(33.1)</t>
  </si>
  <si>
    <t>2018</t>
  </si>
  <si>
    <t>(28.0)</t>
  </si>
  <si>
    <t>(21.6)</t>
  </si>
  <si>
    <t>(2.7)</t>
  </si>
  <si>
    <t>(32.3)</t>
  </si>
  <si>
    <t>(28.4)</t>
  </si>
  <si>
    <t>(28.5)</t>
  </si>
  <si>
    <t>(29.7)</t>
  </si>
  <si>
    <t>(19.1)</t>
  </si>
  <si>
    <t>(22.7)</t>
  </si>
  <si>
    <t>(5.6)</t>
  </si>
  <si>
    <t>(52.7)</t>
  </si>
  <si>
    <t>(14.8)</t>
  </si>
  <si>
    <t>(11.4)</t>
  </si>
  <si>
    <t>(51.7)</t>
  </si>
  <si>
    <t>(27.0)</t>
  </si>
  <si>
    <t>(9.5)</t>
  </si>
  <si>
    <t>(12.7)</t>
  </si>
  <si>
    <t>(37.6)</t>
  </si>
  <si>
    <t>(49.6)</t>
  </si>
  <si>
    <t>(26.3)</t>
  </si>
  <si>
    <t>(13.5)</t>
  </si>
  <si>
    <t>(25.6)</t>
  </si>
  <si>
    <t>(14.5)</t>
  </si>
  <si>
    <t>(8.3)</t>
  </si>
  <si>
    <t>(47.0)</t>
  </si>
  <si>
    <t>(23.4)</t>
  </si>
  <si>
    <t>(16.1)</t>
  </si>
  <si>
    <t>(13.4)</t>
  </si>
  <si>
    <t>(24.4)</t>
  </si>
  <si>
    <t>(1.4)</t>
  </si>
  <si>
    <t>(27.5)</t>
  </si>
  <si>
    <t>(16.5)</t>
  </si>
  <si>
    <t>(11.9)</t>
  </si>
  <si>
    <t>(10.5)</t>
  </si>
  <si>
    <t>(4.7)</t>
  </si>
  <si>
    <t>(30.8)</t>
  </si>
  <si>
    <t>(15.5)</t>
  </si>
  <si>
    <t>(34.6)</t>
  </si>
  <si>
    <t>(31.4)</t>
  </si>
  <si>
    <t>(14.2)</t>
  </si>
  <si>
    <t>(19.8)</t>
  </si>
  <si>
    <t>(21.2)</t>
  </si>
  <si>
    <t>(32.7)</t>
  </si>
  <si>
    <t>(14.3)</t>
  </si>
  <si>
    <t>(12.8)</t>
  </si>
  <si>
    <t>(6.0)</t>
  </si>
  <si>
    <t>(26.7)</t>
  </si>
  <si>
    <t>(13.3)</t>
  </si>
  <si>
    <t>(8.8)</t>
  </si>
  <si>
    <t>(22.8)</t>
  </si>
  <si>
    <t>(30.1)</t>
  </si>
  <si>
    <t>(17.8)</t>
  </si>
  <si>
    <t>(4.2)</t>
  </si>
  <si>
    <t>(35.9)</t>
  </si>
  <si>
    <t>(16.8)</t>
  </si>
  <si>
    <t>(11.7)</t>
  </si>
  <si>
    <t>(38.2)</t>
  </si>
  <si>
    <t>(28.3)</t>
  </si>
  <si>
    <t>(26.0)</t>
  </si>
  <si>
    <t>(1.3)</t>
  </si>
  <si>
    <t>(22.6)</t>
  </si>
  <si>
    <t>(29.0)</t>
  </si>
  <si>
    <t>(25.8)</t>
  </si>
  <si>
    <t>(0.5)</t>
  </si>
  <si>
    <t>(33.6)</t>
  </si>
  <si>
    <t>2019</t>
  </si>
  <si>
    <t>(32.9)</t>
  </si>
  <si>
    <t>(22.1)</t>
  </si>
  <si>
    <t>(34.2)</t>
  </si>
  <si>
    <t>(19.4)</t>
  </si>
  <si>
    <t>(21.5)</t>
  </si>
  <si>
    <t>(30.4)</t>
  </si>
  <si>
    <t>(30.0)</t>
  </si>
  <si>
    <t>(22.9)</t>
  </si>
  <si>
    <t>(6.7)</t>
  </si>
  <si>
    <t>(26.6)</t>
  </si>
  <si>
    <t>(35.6)</t>
  </si>
  <si>
    <t>(18.7)</t>
  </si>
  <si>
    <t>(17.4)</t>
  </si>
  <si>
    <t>(3.0)</t>
  </si>
  <si>
    <t>(50.4)</t>
  </si>
  <si>
    <t>(28.1)</t>
  </si>
  <si>
    <t>(8.0)</t>
  </si>
  <si>
    <t>(28.7)</t>
  </si>
  <si>
    <t>(25.5)</t>
  </si>
  <si>
    <t>(36.0)</t>
  </si>
  <si>
    <t>(61.6)</t>
  </si>
  <si>
    <t>(11.1)</t>
  </si>
  <si>
    <t>(16.4)</t>
  </si>
  <si>
    <t>(19.3)</t>
  </si>
  <si>
    <t>(25.2)</t>
  </si>
  <si>
    <t>(23.3)</t>
  </si>
  <si>
    <t>(13.0)</t>
  </si>
  <si>
    <t>(6.4)</t>
  </si>
  <si>
    <t>(44.3)</t>
  </si>
  <si>
    <t>(13.9)</t>
  </si>
  <si>
    <t>(2.1)</t>
  </si>
  <si>
    <t>(41.9)</t>
  </si>
  <si>
    <t>(17.3)</t>
  </si>
  <si>
    <t>(15.7)</t>
  </si>
  <si>
    <t>(39.9)</t>
  </si>
  <si>
    <t>(1.0)</t>
  </si>
  <si>
    <t>(22.0)</t>
  </si>
  <si>
    <t>(1.1)</t>
  </si>
  <si>
    <t>(17.2)</t>
  </si>
  <si>
    <t>(27.6)</t>
  </si>
  <si>
    <t>(0.4)</t>
  </si>
  <si>
    <t>(26.5)</t>
  </si>
  <si>
    <t>(16.3)</t>
  </si>
  <si>
    <t>(14.6)</t>
  </si>
  <si>
    <t>Grand</t>
  </si>
  <si>
    <t>(20.7)</t>
  </si>
  <si>
    <t>(15.1)</t>
  </si>
  <si>
    <t>(29.1)</t>
  </si>
  <si>
    <t>(27.3)</t>
  </si>
  <si>
    <t>(25.0)</t>
  </si>
  <si>
    <t>(5.8)</t>
  </si>
  <si>
    <t>(23.9)</t>
  </si>
  <si>
    <t>(26.9)</t>
  </si>
  <si>
    <t>(6.9)</t>
  </si>
  <si>
    <t>(23.7)</t>
  </si>
  <si>
    <t>(25.3)</t>
  </si>
  <si>
    <t>(3.9)</t>
  </si>
  <si>
    <t>(15.2)</t>
  </si>
  <si>
    <t>(3.4)</t>
  </si>
  <si>
    <t>(27.4)</t>
  </si>
  <si>
    <t>(2.3)</t>
  </si>
  <si>
    <t>(20.9)</t>
  </si>
  <si>
    <t>(17.5)</t>
  </si>
  <si>
    <t>(6.3)</t>
  </si>
  <si>
    <t>(20.3)</t>
  </si>
  <si>
    <t>(14.1)</t>
  </si>
  <si>
    <t>(39.4)</t>
  </si>
  <si>
    <t>(18.0)</t>
  </si>
  <si>
    <t>(26.1)</t>
  </si>
  <si>
    <t>(1.2)</t>
  </si>
  <si>
    <t>(4.4)</t>
  </si>
  <si>
    <t>(24.2)</t>
  </si>
  <si>
    <t>(29.5)</t>
  </si>
  <si>
    <t>(37.9)</t>
  </si>
  <si>
    <t>(4.1)</t>
  </si>
  <si>
    <t>(40.7)</t>
  </si>
  <si>
    <t>(38.8)</t>
  </si>
  <si>
    <t>(6.5)</t>
  </si>
  <si>
    <t>(28.6)</t>
  </si>
  <si>
    <t>(0.1)</t>
  </si>
  <si>
    <t>(23.6)</t>
  </si>
  <si>
    <t>(33.9)</t>
  </si>
  <si>
    <t>(29.4)</t>
  </si>
  <si>
    <t>(1.7)</t>
  </si>
  <si>
    <t>(9.1)</t>
  </si>
  <si>
    <t>(44.7)</t>
  </si>
  <si>
    <t>(35.4)</t>
  </si>
  <si>
    <t>(6.6)</t>
  </si>
  <si>
    <t>(1.8)</t>
  </si>
  <si>
    <t>(20.4)</t>
  </si>
  <si>
    <t>(37.2)</t>
  </si>
  <si>
    <t>(43.8)</t>
  </si>
  <si>
    <t>(16.7)</t>
  </si>
  <si>
    <t>(33.5)</t>
  </si>
  <si>
    <t>(21.8)</t>
  </si>
  <si>
    <t>(25.1)</t>
  </si>
  <si>
    <t>(5.0)</t>
  </si>
  <si>
    <t>(35.5)</t>
  </si>
  <si>
    <t>(15.9)</t>
  </si>
  <si>
    <t>(44.1)</t>
  </si>
  <si>
    <t>(30.2)</t>
  </si>
  <si>
    <t>(38.9)</t>
  </si>
  <si>
    <t>(20.8)</t>
  </si>
  <si>
    <t>(17.9)</t>
  </si>
  <si>
    <t>(29.2)</t>
  </si>
  <si>
    <t>(26.8)</t>
  </si>
  <si>
    <t>(16.2)</t>
  </si>
  <si>
    <t>(36.1)</t>
  </si>
  <si>
    <t>(37.8)</t>
  </si>
  <si>
    <t>(24.6)</t>
  </si>
  <si>
    <t>(31.0)</t>
  </si>
  <si>
    <t>(32.4)</t>
  </si>
  <si>
    <t>(0.2)</t>
  </si>
  <si>
    <t>(31.3)</t>
  </si>
  <si>
    <t>(34.7)</t>
  </si>
  <si>
    <t>(38.3)</t>
  </si>
  <si>
    <t>(18.1)</t>
  </si>
  <si>
    <t>(38.5)</t>
  </si>
  <si>
    <t>(34.5)</t>
  </si>
  <si>
    <t>(39.8)</t>
  </si>
  <si>
    <t>(7.0)</t>
  </si>
  <si>
    <t>(38.0)</t>
  </si>
  <si>
    <t>(13.2)</t>
  </si>
  <si>
    <t>(40.9)</t>
  </si>
  <si>
    <t>(7.7)</t>
  </si>
  <si>
    <t>(29.3)</t>
  </si>
  <si>
    <t>(12.3)</t>
  </si>
  <si>
    <t>(0.9)</t>
  </si>
  <si>
    <t>(32.6)</t>
  </si>
  <si>
    <t>(40.0)</t>
  </si>
  <si>
    <t>(60.0)</t>
  </si>
  <si>
    <t>(36.7)</t>
  </si>
  <si>
    <t>(5.5)</t>
  </si>
  <si>
    <t>(100.0)</t>
  </si>
  <si>
    <t>(44.4)</t>
  </si>
  <si>
    <t>(55.4)</t>
  </si>
  <si>
    <t>(46.2)</t>
  </si>
  <si>
    <t>(5.9)</t>
  </si>
  <si>
    <t>(62.5)</t>
  </si>
  <si>
    <t>(47.8)</t>
  </si>
  <si>
    <t>(66.7)</t>
  </si>
  <si>
    <t>(46.7)</t>
  </si>
  <si>
    <t>(47.4)</t>
  </si>
  <si>
    <t>(12.5)</t>
  </si>
  <si>
    <t>(68.8)</t>
  </si>
  <si>
    <t>(0.7)</t>
  </si>
  <si>
    <t>(85.7)</t>
  </si>
  <si>
    <t>(44.9)</t>
  </si>
  <si>
    <t>(8.2)</t>
  </si>
  <si>
    <t>(61.1)</t>
  </si>
  <si>
    <t>(64.3)</t>
  </si>
  <si>
    <t>(35.7)</t>
  </si>
  <si>
    <t>(9.4)</t>
  </si>
  <si>
    <t>(73.7)</t>
  </si>
  <si>
    <t>(0.8)</t>
  </si>
  <si>
    <t>(77.3)</t>
  </si>
  <si>
    <t>(70.0)</t>
  </si>
  <si>
    <t>(75.0)</t>
  </si>
  <si>
    <t>(77.8)</t>
  </si>
  <si>
    <t>(51.3)</t>
  </si>
  <si>
    <t>(48.7)</t>
  </si>
  <si>
    <t>(7.1)</t>
  </si>
  <si>
    <t>(80.0)</t>
  </si>
  <si>
    <t>(68.4)</t>
  </si>
  <si>
    <t>(48.4)</t>
  </si>
  <si>
    <t>(8.6)</t>
  </si>
  <si>
    <t>(14.9)</t>
  </si>
  <si>
    <t>(41.6)</t>
  </si>
  <si>
    <t>(8.1)</t>
  </si>
  <si>
    <t>(13.7)</t>
  </si>
  <si>
    <t>(8.7)</t>
  </si>
  <si>
    <t>(40.5)</t>
  </si>
  <si>
    <t>(16.0)</t>
  </si>
  <si>
    <t>(9.0)</t>
  </si>
  <si>
    <t>(47.5)</t>
  </si>
  <si>
    <t>(28.2)</t>
  </si>
  <si>
    <t>(8.5)</t>
  </si>
  <si>
    <t>(14.0)</t>
  </si>
  <si>
    <t>(9.2)</t>
  </si>
  <si>
    <t>Blood / lymphatic</t>
  </si>
  <si>
    <t>Body wall and cavities</t>
  </si>
  <si>
    <t>Cardiovascular</t>
  </si>
  <si>
    <t>Endocrine / metabolic</t>
  </si>
  <si>
    <t>Gastrointestinal</t>
  </si>
  <si>
    <t>Infection</t>
  </si>
  <si>
    <t>Multisystem</t>
  </si>
  <si>
    <t>Musculoskeletal</t>
  </si>
  <si>
    <t>Neurological</t>
  </si>
  <si>
    <t>Oncology</t>
  </si>
  <si>
    <t>Respiratory</t>
  </si>
  <si>
    <t>Trauma</t>
  </si>
  <si>
    <t>Other</t>
  </si>
  <si>
    <t>(11.3)</t>
  </si>
  <si>
    <t>(5.2)</t>
  </si>
  <si>
    <t>(7.3)</t>
  </si>
  <si>
    <t>(11.0)</t>
  </si>
  <si>
    <t>(7.4)</t>
  </si>
  <si>
    <t>(10.0)</t>
  </si>
  <si>
    <t>(0.6)</t>
  </si>
  <si>
    <t>(5.7)</t>
  </si>
  <si>
    <t>(10.9)</t>
  </si>
  <si>
    <t>(10.6)</t>
  </si>
  <si>
    <t>(51.9)</t>
  </si>
  <si>
    <t>(28.8)</t>
  </si>
  <si>
    <t>(35.1)</t>
  </si>
  <si>
    <t>(10.4)</t>
  </si>
  <si>
    <t>(37.4)</t>
  </si>
  <si>
    <t>(43.6)</t>
  </si>
  <si>
    <t>(62.3)</t>
  </si>
  <si>
    <t>(49.9)</t>
  </si>
  <si>
    <t>(48.1)</t>
  </si>
  <si>
    <t>(40.3)</t>
  </si>
  <si>
    <t>(9.7)</t>
  </si>
  <si>
    <t>(7.6)</t>
  </si>
  <si>
    <t>(46.4)</t>
  </si>
  <si>
    <t>(60.6)</t>
  </si>
  <si>
    <t>(41.5)</t>
  </si>
  <si>
    <t>(32.1)</t>
  </si>
  <si>
    <t>(39.2)</t>
  </si>
  <si>
    <t>(34.0)</t>
  </si>
  <si>
    <t>(48.0)</t>
  </si>
  <si>
    <t>(11.5)</t>
  </si>
  <si>
    <t>(75.6)</t>
  </si>
  <si>
    <t>(75.2)</t>
  </si>
  <si>
    <t>(96.7)</t>
  </si>
  <si>
    <t>(61.7)</t>
  </si>
  <si>
    <t>(80.6)</t>
  </si>
  <si>
    <t>(60.7)</t>
  </si>
  <si>
    <t>(51.8)</t>
  </si>
  <si>
    <t>(49.1)</t>
  </si>
  <si>
    <t>(48.6)</t>
  </si>
  <si>
    <t>(32.0)</t>
  </si>
  <si>
    <t>(50.7)</t>
  </si>
  <si>
    <t>(68.6)</t>
  </si>
  <si>
    <t>(45.9)</t>
  </si>
  <si>
    <t>(86.8)</t>
  </si>
  <si>
    <t>(45.0)</t>
  </si>
  <si>
    <t>(61.8)</t>
  </si>
  <si>
    <t>(54.6)</t>
  </si>
  <si>
    <t>(47.7)</t>
  </si>
  <si>
    <t>(49.7)</t>
  </si>
  <si>
    <t>(71.0)</t>
  </si>
  <si>
    <t>(30.7)</t>
  </si>
  <si>
    <t>(49.4)</t>
  </si>
  <si>
    <t>(45.1)</t>
  </si>
  <si>
    <t>(39.3)</t>
  </si>
  <si>
    <t>(46.0)</t>
  </si>
  <si>
    <t>(46.8)</t>
  </si>
  <si>
    <t>(80.5)</t>
  </si>
  <si>
    <t>(63.8)</t>
  </si>
  <si>
    <t>(37.7)</t>
  </si>
  <si>
    <t>(66.1)</t>
  </si>
  <si>
    <t>(89.3)</t>
  </si>
  <si>
    <t>(63.2)</t>
  </si>
  <si>
    <t>(69.9)</t>
  </si>
  <si>
    <t>(61.4)</t>
  </si>
  <si>
    <t>(66.0)</t>
  </si>
  <si>
    <t>(80.3)</t>
  </si>
  <si>
    <t>(61.5)</t>
  </si>
  <si>
    <t>(72.9)</t>
  </si>
  <si>
    <t>(65.6)</t>
  </si>
  <si>
    <t>(59.5)</t>
  </si>
  <si>
    <t>(84.6)</t>
  </si>
  <si>
    <t>(33.8)</t>
  </si>
  <si>
    <t>(86.0)</t>
  </si>
  <si>
    <t>(84.2)</t>
  </si>
  <si>
    <t>(54.1)</t>
  </si>
  <si>
    <t>Grand Total</t>
  </si>
  <si>
    <t>(77.4)</t>
  </si>
  <si>
    <t>(60.1)</t>
  </si>
  <si>
    <t>(65.1)</t>
  </si>
  <si>
    <t>(59.8)</t>
  </si>
  <si>
    <t>(54.3)</t>
  </si>
  <si>
    <t>(78.6)</t>
  </si>
  <si>
    <t>(56.2)</t>
  </si>
  <si>
    <t>(61.3)</t>
  </si>
  <si>
    <t>(62.2)</t>
  </si>
  <si>
    <t>(60.9)</t>
  </si>
  <si>
    <t>(54.5)</t>
  </si>
  <si>
    <t>(74.1)</t>
  </si>
  <si>
    <t>(63.7)</t>
  </si>
  <si>
    <t>(61.9)</t>
  </si>
  <si>
    <t>(73.6)</t>
  </si>
  <si>
    <t>(64.7)</t>
  </si>
  <si>
    <t>(47.9)</t>
  </si>
  <si>
    <t>(50.8)</t>
  </si>
  <si>
    <t>(53.5)</t>
  </si>
  <si>
    <t>(49.2)</t>
  </si>
  <si>
    <t>(58.1)</t>
  </si>
  <si>
    <t>(70.6)</t>
  </si>
  <si>
    <t>(89.0)</t>
  </si>
  <si>
    <t>(37.1)</t>
  </si>
  <si>
    <t>(83.0)</t>
  </si>
  <si>
    <t>(92.8)</t>
  </si>
  <si>
    <t>(78.2)</t>
  </si>
  <si>
    <t>(73.9)</t>
  </si>
  <si>
    <t>(76.3)</t>
  </si>
  <si>
    <t>(78.1)</t>
  </si>
  <si>
    <t>(96.0)</t>
  </si>
  <si>
    <t>(76.1)</t>
  </si>
  <si>
    <t>(67.7)</t>
  </si>
  <si>
    <t>(98.3)</t>
  </si>
  <si>
    <t>(81.1)</t>
  </si>
  <si>
    <t>(76.5)</t>
  </si>
  <si>
    <t>(70.5)</t>
  </si>
  <si>
    <t>(62.0)</t>
  </si>
  <si>
    <t>(75.4)</t>
  </si>
  <si>
    <t>(52.3)</t>
  </si>
  <si>
    <t>(77.7)</t>
  </si>
  <si>
    <t>Transport organisation type</t>
  </si>
  <si>
    <t>Centralised transport service (PIC)</t>
  </si>
  <si>
    <t>Non-specialist team</t>
  </si>
  <si>
    <t>Other specialist team</t>
  </si>
  <si>
    <t>PICU</t>
  </si>
  <si>
    <t>Transport team from neonates</t>
  </si>
  <si>
    <t>(99.3)</t>
  </si>
  <si>
    <t>(79.8)</t>
  </si>
  <si>
    <t>(98.5)</t>
  </si>
  <si>
    <t>Diagnostic group</t>
  </si>
  <si>
    <t>(93.4)</t>
  </si>
  <si>
    <t>PICU (%)</t>
  </si>
  <si>
    <t>Centralised transport service (PIC) (%)</t>
  </si>
  <si>
    <t>Transport team from neonates (%)</t>
  </si>
  <si>
    <t>Other specialist team (%)</t>
  </si>
  <si>
    <t>Non-specialist team (%)</t>
  </si>
  <si>
    <t>(88.1)</t>
  </si>
  <si>
    <t>(86.7)</t>
  </si>
  <si>
    <t>(68.1)</t>
  </si>
  <si>
    <t>(95.2)</t>
  </si>
  <si>
    <t>(80.1)</t>
  </si>
  <si>
    <t>(93.5)</t>
  </si>
  <si>
    <t>(99.5)</t>
  </si>
  <si>
    <t>(97.3)</t>
  </si>
  <si>
    <t>(99.4)</t>
  </si>
  <si>
    <t>(83.1)</t>
  </si>
  <si>
    <t>(95.6)</t>
  </si>
  <si>
    <t>(69.8)</t>
  </si>
  <si>
    <t>(88.0)</t>
  </si>
  <si>
    <t>(98.6)</t>
  </si>
  <si>
    <t>(94.7)</t>
  </si>
  <si>
    <t>(85.0)</t>
  </si>
  <si>
    <t>(92.6)</t>
  </si>
  <si>
    <t>(67.0)</t>
  </si>
  <si>
    <t>(77.2)</t>
  </si>
  <si>
    <t>(96.9)</t>
  </si>
  <si>
    <t>(90.1)</t>
  </si>
  <si>
    <t>(98.7)</t>
  </si>
  <si>
    <t>(87.4)</t>
  </si>
  <si>
    <t>(75.3)</t>
  </si>
  <si>
    <t>(91.4)</t>
  </si>
  <si>
    <t>(93.8)</t>
  </si>
  <si>
    <t>(92.4)</t>
  </si>
  <si>
    <t>(53.6)</t>
  </si>
  <si>
    <t>(87.3)</t>
  </si>
  <si>
    <t>(97.4)</t>
  </si>
  <si>
    <t>(86.6)</t>
  </si>
  <si>
    <t>(98.4)</t>
  </si>
  <si>
    <t>(94.2)</t>
  </si>
  <si>
    <t>(79.3)</t>
  </si>
  <si>
    <t>(69.1)</t>
  </si>
  <si>
    <t>(97.5)</t>
  </si>
  <si>
    <t>(88.8)</t>
  </si>
  <si>
    <t>(95.0)</t>
  </si>
  <si>
    <t>(87.1)</t>
  </si>
  <si>
    <t>(85.6)</t>
  </si>
  <si>
    <t>(90.9)</t>
  </si>
  <si>
    <t>(94.1)</t>
  </si>
  <si>
    <t>(95.5)</t>
  </si>
  <si>
    <t>(88.3)</t>
  </si>
  <si>
    <t>Invasive Ventilation</t>
  </si>
  <si>
    <t>Invasive Ventilation (%)</t>
  </si>
  <si>
    <t>Non-Invasive Ventilation</t>
  </si>
  <si>
    <t>Non-Invasive Ventilation (%)</t>
  </si>
  <si>
    <t>Tracheostomy</t>
  </si>
  <si>
    <t>Tracheostomy (%)</t>
  </si>
  <si>
    <t>IV Vasoactive Drugs</t>
  </si>
  <si>
    <t>IV Vasoactive Drugs (%)</t>
  </si>
  <si>
    <t>LVAD</t>
  </si>
  <si>
    <t>LVAD (%)</t>
  </si>
  <si>
    <t>ICP Device</t>
  </si>
  <si>
    <t>ICP Device (%)</t>
  </si>
  <si>
    <t>Renal Support</t>
  </si>
  <si>
    <t>Renal Support (%)</t>
  </si>
  <si>
    <t>(84.8)</t>
  </si>
  <si>
    <t>(58.2)</t>
  </si>
  <si>
    <t>(87.0)</t>
  </si>
  <si>
    <t>(79.6)</t>
  </si>
  <si>
    <t>(78.7)</t>
  </si>
  <si>
    <t>(62.8)</t>
  </si>
  <si>
    <t>(76.4)</t>
  </si>
  <si>
    <t>(67.5)</t>
  </si>
  <si>
    <t>(82.6)</t>
  </si>
  <si>
    <t>(82.5)</t>
  </si>
  <si>
    <t>(85.5)</t>
  </si>
  <si>
    <t>(70.1)</t>
  </si>
  <si>
    <t>(79.5)</t>
  </si>
  <si>
    <t>(78.8)</t>
  </si>
  <si>
    <t>(79.4)</t>
  </si>
  <si>
    <t>(56.1)</t>
  </si>
  <si>
    <t>(71.9)</t>
  </si>
  <si>
    <t>(74.0)</t>
  </si>
  <si>
    <t>(74.4)</t>
  </si>
  <si>
    <t>(76.6)</t>
  </si>
  <si>
    <t>(61.2)</t>
  </si>
  <si>
    <t>Ventilation Status</t>
  </si>
  <si>
    <t>Both</t>
  </si>
  <si>
    <t>Invasive only</t>
  </si>
  <si>
    <t>Neither</t>
  </si>
  <si>
    <t>Non-invasive only</t>
  </si>
  <si>
    <t>Invasive only (%)</t>
  </si>
  <si>
    <t>Non-invasive only (%)</t>
  </si>
  <si>
    <t>Both (%)</t>
  </si>
  <si>
    <t>Neither (%)</t>
  </si>
  <si>
    <t>(65.9)</t>
  </si>
  <si>
    <t>(83.6)</t>
  </si>
  <si>
    <t>(72.8)</t>
  </si>
  <si>
    <t>(66.5)</t>
  </si>
  <si>
    <t>(77.5)</t>
  </si>
  <si>
    <t>(62.7)</t>
  </si>
  <si>
    <t>(73.8)</t>
  </si>
  <si>
    <t>(71.2)</t>
  </si>
  <si>
    <t>(80.9)</t>
  </si>
  <si>
    <t>(42.3)</t>
  </si>
  <si>
    <t>(84.0)</t>
  </si>
  <si>
    <t>(81.6)</t>
  </si>
  <si>
    <t>(90.6)</t>
  </si>
  <si>
    <t>(92.0)</t>
  </si>
  <si>
    <t>(70.2)</t>
  </si>
  <si>
    <t>(69.3)</t>
  </si>
  <si>
    <t>(64.0)</t>
  </si>
  <si>
    <t>(78.4)</t>
  </si>
  <si>
    <t>Row Labels</t>
  </si>
  <si>
    <t>Transfer team type</t>
  </si>
  <si>
    <t xml:space="preserve">Total (%) </t>
  </si>
  <si>
    <t>Notes</t>
  </si>
  <si>
    <t>INTERVENTION DATA</t>
  </si>
  <si>
    <t xml:space="preserve">      </t>
  </si>
  <si>
    <t>INDEX TO RETRIEVAL &amp; TRANSFER DATA</t>
  </si>
  <si>
    <t xml:space="preserve">     </t>
  </si>
  <si>
    <t>FIGURE 26 RETRIEVALS / TRANSFERS BY TEAM TYPE, 2017 - 2019</t>
  </si>
  <si>
    <t>TABLE 27 NON - SPECIALIST TEAM RETRIEVALS / TRANSFERS BY DIAGNOSTIC GROUP AND AGE, 2017 - 2019</t>
  </si>
  <si>
    <t>FIGURE 27 NON - SPECIALIST TEAM RETRIEVALS / TRANSFERS BY DIAGNOSTIC GROUP, 2017 - 2019</t>
  </si>
  <si>
    <t>FIGURE 27(a) SPECIALIST TEAM RETRIEVALS / TRANSFERS BY DIAGNOSTIC GROUP, 2017 - 2019</t>
  </si>
  <si>
    <t xml:space="preserve">Table 26 presents the number of retrievals/transfers for each year of the reporting period, by transport team type and age group in years.  </t>
  </si>
  <si>
    <t xml:space="preserve">The percentages in the white columns show row percentages, i.e. what proportion of all retrievals/transfer were in each age category for each transport team type in each year.  The percentages in the 'Total' column show column percentages, i.e. what proportion of retrievals/transfers for a specific year were undertaken by each type of transport team. </t>
  </si>
  <si>
    <t>TABLE 26 RETRIEVALS / TRANSFERS BY TEAM TYPE AND AGE</t>
  </si>
  <si>
    <t>3) Based on retrieval and transfer data from the admissions dataset</t>
  </si>
  <si>
    <t xml:space="preserve">Table 27 presents the number of retrievals/transfers by non-specialist teams, by diagnostic group and age group in years, for the three years of the reporting period combined. </t>
  </si>
  <si>
    <t xml:space="preserve">The percentages in the white columns show row percentages, i.e. what proportion of all retrievals/transfer made by non-specialist transport teams for a given diagnostic group, were for children in each age category.  The percentages in the 'Total' column show column percentages, i.e. what proportion of retrievals/transfers undertaken by non-specialist teams were in each diagnostic group. </t>
  </si>
  <si>
    <t>4) Based on retrieval and transfer data from the admissions dataset</t>
  </si>
  <si>
    <t>5) 'Other' includes a mixture of diagnoses but also some coding where a non-diagnostic Read code was given e.g. 'Post-surgical wound care', this practice varies by organisation.</t>
  </si>
  <si>
    <t xml:space="preserve">Figure 27 shows the proportion of retrievals/transfers, by non-specialist teams, in each diagnostic group, for the three years of the reporting period combined. </t>
  </si>
  <si>
    <t xml:space="preserve">Table 27(a) presents the number of retrievals/transfers by specialist teams, by diagnostic group and age group in years, for the three years of the reporting period combined. </t>
  </si>
  <si>
    <t xml:space="preserve">The percentages in the white columns show row percentages, i.e. what proportion of all retrievals/transfer made by specialist transport teams for a given diagnostic group, were for children in each age category.  The percentages in the 'Total' column show column percentages, i.e. what proportion of retrievals/transfers undertaken by specialist teams were in each diagnostic group. </t>
  </si>
  <si>
    <t xml:space="preserve">Figure 27(a) shows the proportion of retrievals/transfers, by specialist teams, in each diagnostic group, for the three years of the reporting period combined. </t>
  </si>
  <si>
    <t xml:space="preserve">Table 28 presents the number of admissions, by transport team type and organisation, for each year in the three year reporting period. </t>
  </si>
  <si>
    <t xml:space="preserve">The percentages in the white columns show row percentages, i.e. what proportion of all admissions for retrievals/transfer, for admissions to each organisation, were for each transport team type.  The percentages in the 'Total' column show column percentages, i.e. what proportion of admissions were to each organisation, for each year.  </t>
  </si>
  <si>
    <t>TABLE 28 ADMISSIONS BY TRANSPORT TEAM TYPE FOR RETRIEVALS AND TRANSFERS</t>
  </si>
  <si>
    <t xml:space="preserve">Figure 28 shows the proportion of admissions, by transport team type, by organisation, for the three years of the reporting period combined. </t>
  </si>
  <si>
    <t>FIGURE 28 ADMISSIONS BY TRANSPORT TEAM TYPE FOR RETRIEVALS AND TRANSFERS</t>
  </si>
  <si>
    <t xml:space="preserve">In this report we present data on interventions received by children admitted to PICU during the reporting period. </t>
  </si>
  <si>
    <t>Tables 29 presents summary data relating to interventions carried out on PICU, by organisation, for each year of the reporting period.</t>
  </si>
  <si>
    <t>TABLE 29 INTERVENTIONS RECEIVED BY HEALTH ORGANISATION</t>
  </si>
  <si>
    <t>1) Most of the interventions described are available in all PICUs, although a few specialist interventions (such as extra corporeal membrane oxygenation (ECMO) or left ventricular assist device to support cardiac function (LVAD)) are only available in a PICU where invasive cardiac procedures are routinely performed.</t>
  </si>
  <si>
    <t xml:space="preserve">Ventilation status is defined as: (i) invasive ventilation only, i.e. the child received invasive ventilation during their admission but no non-invasive ventilation; (ii) non-invasive ventilation only, i.e. the child received invasive ventilation during their admission but no invasive ventilation; (iii) both, i.e. the child received both invasive and non-invasive ventilation during the admission; (iv) neither, i.e. the child did not receive any invasive or non-invasive ventilation during their admission. </t>
  </si>
  <si>
    <t>TABLE 31 ADMISSIONS BY VENTILATION STATUS BY HEALTH ORGANISATION</t>
  </si>
  <si>
    <t xml:space="preserve">Tables 31 presents ventilation status of children (&lt;16 years) who were admitted between 2017 and 2019, by year of admission and organisation.  Children are categorised into groups based on the types of ventilation they receive throughout their PICU stay.  </t>
  </si>
  <si>
    <t>TABLE 30 ADMISSIONS BY VENTILATION STATUS AND AGE</t>
  </si>
  <si>
    <t xml:space="preserve">Tables 30 presents ventilation status of children (&lt;16 years) who were admitted between 2017 and 2019, by year of admission and age group in years.  Children are categorised into groups based on the types of ventilation they receive throughout their PICU stay.  </t>
  </si>
  <si>
    <t>High Flow Nasal Cannula Therapy</t>
  </si>
  <si>
    <t>High Flow Nasal Cannula Therapy (%)</t>
  </si>
  <si>
    <t xml:space="preserve">2017     </t>
  </si>
  <si>
    <t xml:space="preserve">A          </t>
  </si>
  <si>
    <t xml:space="preserve">C          </t>
  </si>
  <si>
    <t xml:space="preserve">D          </t>
  </si>
  <si>
    <t xml:space="preserve">E1         </t>
  </si>
  <si>
    <t xml:space="preserve">E2         </t>
  </si>
  <si>
    <t xml:space="preserve">F          </t>
  </si>
  <si>
    <t xml:space="preserve">H          </t>
  </si>
  <si>
    <t xml:space="preserve">I          </t>
  </si>
  <si>
    <t xml:space="preserve">K2         </t>
  </si>
  <si>
    <t xml:space="preserve">K3         </t>
  </si>
  <si>
    <t xml:space="preserve">L          </t>
  </si>
  <si>
    <t xml:space="preserve">M          </t>
  </si>
  <si>
    <t xml:space="preserve">N          </t>
  </si>
  <si>
    <t xml:space="preserve">O          </t>
  </si>
  <si>
    <t xml:space="preserve">P          </t>
  </si>
  <si>
    <t xml:space="preserve">Q          </t>
  </si>
  <si>
    <t xml:space="preserve">R          </t>
  </si>
  <si>
    <t xml:space="preserve">S          </t>
  </si>
  <si>
    <t xml:space="preserve">T          </t>
  </si>
  <si>
    <t xml:space="preserve">U          </t>
  </si>
  <si>
    <t xml:space="preserve">V          </t>
  </si>
  <si>
    <t xml:space="preserve">W          </t>
  </si>
  <si>
    <t xml:space="preserve">X1         </t>
  </si>
  <si>
    <t xml:space="preserve">X2         </t>
  </si>
  <si>
    <t xml:space="preserve">Y          </t>
  </si>
  <si>
    <t xml:space="preserve">Z          </t>
  </si>
  <si>
    <t xml:space="preserve">ZA         </t>
  </si>
  <si>
    <t xml:space="preserve">ZB         </t>
  </si>
  <si>
    <t xml:space="preserve">ZC         </t>
  </si>
  <si>
    <t xml:space="preserve">ZD         </t>
  </si>
  <si>
    <t xml:space="preserve">ZE         </t>
  </si>
  <si>
    <t xml:space="preserve">ZF         </t>
  </si>
  <si>
    <t xml:space="preserve">Total      </t>
  </si>
  <si>
    <t xml:space="preserve">2018     </t>
  </si>
  <si>
    <t xml:space="preserve">2019     </t>
  </si>
  <si>
    <t>Days</t>
  </si>
  <si>
    <t>Median</t>
  </si>
  <si>
    <t>Minimum</t>
  </si>
  <si>
    <t>Maximum</t>
  </si>
  <si>
    <t>3) Number of days receiving high flow nasal cannula therapy was calculated in whole days.</t>
  </si>
  <si>
    <t xml:space="preserve">4) Where maximum daily flow for high flow nasal cannula is recorded as 0 l/min or unknown, it was assumed that no high flow nasal cannula therapy was given. </t>
  </si>
  <si>
    <t>2) Based on retrieval and transfer data from the admissions dataset</t>
  </si>
  <si>
    <t xml:space="preserve">Rows in this table show the number of retrieval/transfers by each transport team type, for children falling into each age category, in the reporting period.  The 'Total' column shows the number of retrieval/transfers for each transport team type in each year of the reporting period. </t>
  </si>
  <si>
    <t xml:space="preserve">Figure 26 shows the proportion of retrievals/transfers by type of transport team for the three years of the reporting period combined. The higher the bar, the more retrievals/transfers are represented. </t>
  </si>
  <si>
    <t xml:space="preserve">Rows in this table show the number of retrieval/transfers by non-specialist teams, for children falling into each age category and diagnostic grouping, in the reporting period.  The 'Total' column shows the number of retrieval/transfers by non-specialist teams, for each diagnostic group, in the reporting period. </t>
  </si>
  <si>
    <t>4) 'Other' includes a mixture of diagnoses but also some coding where a non-diagnostic Read code was given e.g. 'Post-surgical wound care', this practice varies by organisation.</t>
  </si>
  <si>
    <r>
      <rPr>
        <sz val="8"/>
        <rFont val="Arial"/>
        <family val="2"/>
      </rPr>
      <t>1) Primary diagnosis group classification is based on CT3 (The Read Codes).  Further information on the primary diagnostic groups can be found in the</t>
    </r>
    <r>
      <rPr>
        <sz val="8"/>
        <color theme="1"/>
        <rFont val="Arial"/>
        <family val="2"/>
      </rPr>
      <t xml:space="preserve"> Data Description Document.</t>
    </r>
  </si>
  <si>
    <r>
      <rPr>
        <sz val="8"/>
        <rFont val="Arial"/>
        <family val="2"/>
      </rPr>
      <t>2) Further information on the definition of each transport team category can be found in the</t>
    </r>
    <r>
      <rPr>
        <sz val="8"/>
        <color theme="1"/>
        <rFont val="Arial"/>
        <family val="2"/>
      </rPr>
      <t xml:space="preserve"> Data Description Document.</t>
    </r>
  </si>
  <si>
    <r>
      <rPr>
        <sz val="8"/>
        <rFont val="Arial"/>
        <family val="2"/>
      </rPr>
      <t>1) Further information on the definition of each transport team category can be found in the</t>
    </r>
    <r>
      <rPr>
        <sz val="8"/>
        <color theme="1"/>
        <rFont val="Arial"/>
        <family val="2"/>
      </rPr>
      <t xml:space="preserve"> Data Description Document.</t>
    </r>
  </si>
  <si>
    <r>
      <rPr>
        <sz val="8"/>
        <rFont val="Arial"/>
        <family val="2"/>
      </rPr>
      <t>2) Primary diagnosis group classification is based on CT3 (The Read Codes).  Further information on the primary diagnostic groups can be found in the</t>
    </r>
    <r>
      <rPr>
        <sz val="8"/>
        <color theme="1"/>
        <rFont val="Arial"/>
        <family val="2"/>
      </rPr>
      <t xml:space="preserve"> Data Description Document.</t>
    </r>
  </si>
  <si>
    <t>1) Specialist teams are defined at CTS, PICU, Transport team from neonates and other specialist teams</t>
  </si>
  <si>
    <r>
      <rPr>
        <sz val="8"/>
        <rFont val="Arial"/>
        <family val="2"/>
      </rPr>
      <t>3) Further information on the definition of each transport team category can be found in the</t>
    </r>
    <r>
      <rPr>
        <sz val="8"/>
        <color theme="1"/>
        <rFont val="Arial"/>
        <family val="2"/>
      </rPr>
      <t xml:space="preserve"> Data Description Document.</t>
    </r>
  </si>
  <si>
    <t>TABLE 27a SPECIALIST TEAM RETRIEVALS / TRANSFERS BY DIAGNOSTIC GROUP AND AGE, 2017 - 2019</t>
  </si>
  <si>
    <t xml:space="preserve">Rows in this table show the number of retrieval/transfers by specialist teams, for children falling into each age category and diagnostic grouping, in the reporting period.  The 'Total' column shows the number of retrieval/transfers by specialist teams, for each diagnostic group, in the reporting period. </t>
  </si>
  <si>
    <t xml:space="preserve">Rows in this table show the number of admissions for retrievals/transfers, by transport team type, for organisation, for each year of the reporting period.  The 'Total' column shows the number of admissions for retrieval/transfers for each transport team type, for each organisation, for each year in the reporting period.  </t>
  </si>
  <si>
    <t xml:space="preserve">Rows in this table show the total number of admissions to a given unit in a given year, and then the number and proportion of these admissions where specific interventions were undertaken. </t>
  </si>
  <si>
    <t>Admissions</t>
  </si>
  <si>
    <t>ECMO</t>
  </si>
  <si>
    <t>ECMO (%)</t>
  </si>
  <si>
    <t>3) PICANet defines non-invasive ventilatory support as any method of ventilation not given via an endotracheal tube, laryngeal mask or tracheostomy. Non-invasive ventilation would include nasal prong or nasal / facial mask CPAP, nasal or facial BiPAP or negative pressure ventilation. It does not include high flow nasal cannula therapy.</t>
  </si>
  <si>
    <t>2) ECMO = extracorporeal membrane oxygenation; IV = intravenous; ICP = Intracranial pressure; LVAD = left ventricular assist device.</t>
  </si>
  <si>
    <t>1) Ventilation status groups are mutually exclusive</t>
  </si>
  <si>
    <t>2) PICANet defines non-invasive ventilatory support is defined as any method of ventilation not given via an endotracheal tube, laryngeal mask or tracheostomy. Non-invasive ventilation would include nasal prong or nasal / facial mask CPAP, nasal or facial BiPAP or negative pressure ventilation. It does not include high flow nasal cannula therapy.</t>
  </si>
  <si>
    <t xml:space="preserve">Rows in this table show the admissions in each age group with each ventilation status, for each year of the reporting period. The 'Total' column gives the total number of admissions with each ventilation status in each year of the reporting period. </t>
  </si>
  <si>
    <t xml:space="preserve">The percentages in the white columns show row percentages, i.e. what proportion of admissions with each ventilation status, for a given year, were in each age category.  The percentages in the 'Total' column show column percentages, i.e. what proportion of admissions in a given year were defined at each ventilation status. </t>
  </si>
  <si>
    <t xml:space="preserve">Rows in this table show the number of admissions to each organisation with each ventilation status, for each year of the reporting period. The 'Total' column gives the total number of admissions to a given organisation in a given year. </t>
  </si>
  <si>
    <t xml:space="preserve">The percentages in the white columns show row percentages, i.e. what proportion of admissions, to a given organisation for a given year, were in each ventilation status group.  The percentages in the 'Total' column show column percentages, i.e. what proportion of admissions in a given year were to each organisation.  </t>
  </si>
  <si>
    <t>High flow administered</t>
  </si>
  <si>
    <t>High flow  (%)</t>
  </si>
  <si>
    <t>5) Prior to the 2020 Annual Report, this table was based on date of admission rather than date of activity provision and the denominator for calculating percentages may be different to previous years</t>
  </si>
  <si>
    <t>7) Number of admissions with high flow nasal cannula therapy administered differs from Table 29 (which presents data based on admission date rather than activity date)</t>
  </si>
  <si>
    <t>TABLE 31a ADMISSIONS BY HIGH FLOW NASAL CANNULA THERAPY BY HEALTH ORGANISATION</t>
  </si>
  <si>
    <t>RETRIEVAL &amp; TRANSFER DATA</t>
  </si>
  <si>
    <r>
      <t>This report presents data on retrieval and transfer which are</t>
    </r>
    <r>
      <rPr>
        <b/>
        <sz val="11"/>
        <color theme="4" tint="-0.249977111117893"/>
        <rFont val="Arial"/>
        <family val="2"/>
      </rPr>
      <t xml:space="preserve"> </t>
    </r>
    <r>
      <rPr>
        <sz val="11"/>
        <color theme="4" tint="-0.249977111117893"/>
        <rFont val="Arial"/>
        <family val="2"/>
      </rPr>
      <t>collected on the</t>
    </r>
    <r>
      <rPr>
        <b/>
        <sz val="11"/>
        <color theme="4" tint="-0.249977111117893"/>
        <rFont val="Arial"/>
        <family val="2"/>
      </rPr>
      <t xml:space="preserve"> admission form. </t>
    </r>
  </si>
  <si>
    <t>More detailed information on Referral and Transport events are collected on additional data collection forms; these data are presented in the referral and transport section of this report.</t>
  </si>
  <si>
    <t xml:space="preserve">6) Please note when filtering that the year and grand totals display totals for all PICUs and do not update dynamically unlike many other tables in this report due to the summary statistics presented here. </t>
  </si>
  <si>
    <t>TABLE 26 RETRIEVALS / TRANSFERS BY TEAM TYPE</t>
  </si>
  <si>
    <t>(63.3)</t>
  </si>
  <si>
    <t>(21.0)</t>
  </si>
  <si>
    <t>(23.5)</t>
  </si>
  <si>
    <t>(60.4)</t>
  </si>
  <si>
    <t>2) Grey blanks cells are shown where summary statistics are not presented where n less than or equal to three due to statistical disclosure control</t>
  </si>
  <si>
    <t>1) White blank cells are shown for median, minimum and maximum values where no high flow nasal cannual therapy was recorded</t>
  </si>
  <si>
    <r>
      <t>I</t>
    </r>
    <r>
      <rPr>
        <sz val="14"/>
        <color theme="4" tint="-0.499984740745262"/>
        <rFont val="Arial"/>
        <family val="2"/>
      </rPr>
      <t>NDEX TO INTERVENTION DATA</t>
    </r>
  </si>
  <si>
    <t>4,749*</t>
  </si>
  <si>
    <t>Percentages shown are row percentages, i.e. what proportion of all admissions to a given organisation in a given year received each type of intervention. Please note that total rows in this table are static and will not update dynamically when filtering.</t>
  </si>
  <si>
    <t>8) * Please note, suppressed values are excluded from this total</t>
  </si>
  <si>
    <t>4) Please note that total rows in this table are static and will not update dynamically when filtering.</t>
  </si>
  <si>
    <t>6,157*</t>
  </si>
  <si>
    <t>6,213*</t>
  </si>
  <si>
    <t>18,724*</t>
  </si>
  <si>
    <t>The total number of days where high flow nasal cannula therapy was given alongside the median number of days of high flow nasal cannula therapy as well as the minimum and maximum number of days are also presented. These data are presented for each year by organisation. Please note that total rows in this table are static and will not update dynamically when filtering.</t>
  </si>
  <si>
    <t xml:space="preserve">Small number suppression across tables is indicated by the removal of the suppresed value and insertion of a grey coloured cell. Small numbers are typically defined as values between one and two, inclusive. In some circumstances, zeroes will also be suppressed in order to obfuscate other small numbers.       
</t>
  </si>
  <si>
    <t>3) Row totals and the grand total include suppressed values. Column totals exclude suppressed values</t>
  </si>
  <si>
    <t>5) Row totals and the grand total include suppressed values. Column totals exclude suppressed values</t>
  </si>
  <si>
    <t xml:space="preserve">5) Column totals include suppressed value with the exception of column totals marked with * where suppressed values are excluded. </t>
  </si>
  <si>
    <t>3) Row totals and the grand total include suppressed values. Column totals exclude suppressed values.</t>
  </si>
  <si>
    <t xml:space="preserve">Tables 31a presents summary data relating to high flow nasal cannula therapy.  The number of events (for children &lt;16 years) with activity data recorded between 2017 and 2019 is presented in the "Number of events with activity in this period" column.  The number of events where high flow nasal cannula was administered during the admission and the percentage of all admissions with activity in a given year for a given organisation this represents are presented. </t>
  </si>
  <si>
    <t>Number of events with activity in this period</t>
  </si>
  <si>
    <t>(79.2)</t>
  </si>
  <si>
    <t>(33.4)</t>
  </si>
  <si>
    <t>(81.0)</t>
  </si>
  <si>
    <t>(79.7)</t>
  </si>
  <si>
    <t xml:space="preserve">PICU </t>
  </si>
  <si>
    <t xml:space="preserve">Centralised transport service </t>
  </si>
  <si>
    <t xml:space="preserve">Transport team from neonates </t>
  </si>
  <si>
    <t xml:space="preserve">Other specialist team </t>
  </si>
  <si>
    <t xml:space="preserve">Non-specialist team </t>
  </si>
  <si>
    <t xml:space="preserve">Unknown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</si>
</sst>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0.0%"/>
    <numFmt numFmtId="165" formatCode="\(0.0\);\(0.0\)"/>
    <numFmt numFmtId="166" formatCode="\(0.0\)"/>
  </numFmts>
  <fonts count="33" x14ac:knownFonts="1">
    <font>
      <sz val="10"/>
      <color theme="1"/>
      <name val="Arial"/>
      <family val="2"/>
    </font>
    <font>
      <sz val="10"/>
      <color theme="1"/>
      <name val="Calibri Light"/>
      <family val="2"/>
      <scheme val="major"/>
    </font>
    <font>
      <sz val="11"/>
      <color theme="1"/>
      <name val="Calibri"/>
      <family val="2"/>
      <scheme val="minor"/>
    </font>
    <font>
      <sz val="10"/>
      <color theme="4" tint="-0.24994659260841701"/>
      <name val="Arial"/>
      <family val="2"/>
    </font>
    <font>
      <sz val="14"/>
      <color theme="4" tint="-0.249977111117893"/>
      <name val="Arial"/>
      <family val="2"/>
    </font>
    <font>
      <sz val="10"/>
      <color theme="4" tint="-0.249977111117893"/>
      <name val="Arial"/>
      <family val="2"/>
    </font>
    <font>
      <sz val="10"/>
      <name val="Arial"/>
      <family val="2"/>
    </font>
    <font>
      <sz val="8"/>
      <name val="Arial"/>
      <family val="2"/>
    </font>
    <font>
      <sz val="10"/>
      <color theme="1"/>
      <name val="Arial"/>
      <family val="2"/>
    </font>
    <font>
      <sz val="10"/>
      <color rgb="FFFF0000"/>
      <name val="Arial"/>
      <family val="2"/>
    </font>
    <font>
      <sz val="10"/>
      <name val="Arial"/>
      <family val="2"/>
    </font>
    <font>
      <u/>
      <sz val="10"/>
      <color indexed="12"/>
      <name val="Arial"/>
      <family val="2"/>
    </font>
    <font>
      <sz val="11"/>
      <color theme="4" tint="-0.249977111117893"/>
      <name val="Arial"/>
      <family val="2"/>
    </font>
    <font>
      <sz val="11"/>
      <color rgb="FFFF0000"/>
      <name val="Arial"/>
      <family val="2"/>
    </font>
    <font>
      <b/>
      <sz val="8"/>
      <name val="Arial"/>
      <family val="2"/>
    </font>
    <font>
      <sz val="14"/>
      <color theme="4" tint="-0.499984740745262"/>
      <name val="Arial"/>
      <family val="2"/>
    </font>
    <font>
      <sz val="10"/>
      <color theme="4" tint="-0.499984740745262"/>
      <name val="Arial"/>
      <family val="2"/>
    </font>
    <font>
      <b/>
      <sz val="10"/>
      <color theme="3" tint="-0.249977111117893"/>
      <name val="Arial"/>
      <family val="2"/>
    </font>
    <font>
      <b/>
      <sz val="10"/>
      <name val="Arial"/>
      <family val="2"/>
    </font>
    <font>
      <sz val="10"/>
      <color rgb="FF365F91"/>
      <name val="Arial"/>
      <family val="2"/>
    </font>
    <font>
      <sz val="11"/>
      <color rgb="FF365F91"/>
      <name val="Arial"/>
      <family val="2"/>
    </font>
    <font>
      <sz val="11"/>
      <name val="Calibri"/>
      <family val="2"/>
    </font>
    <font>
      <sz val="10"/>
      <name val="Arial"/>
      <family val="2"/>
    </font>
    <font>
      <u/>
      <sz val="10"/>
      <color theme="10"/>
      <name val="Arial"/>
      <family val="2"/>
    </font>
    <font>
      <sz val="10"/>
      <color rgb="FF000000"/>
      <name val="Arial"/>
      <family val="2"/>
    </font>
    <font>
      <sz val="10"/>
      <name val="Arial"/>
      <family val="2"/>
    </font>
    <font>
      <sz val="11"/>
      <name val="Calibri"/>
      <family val="2"/>
    </font>
    <font>
      <sz val="8"/>
      <color theme="1"/>
      <name val="Arial"/>
      <family val="2"/>
    </font>
    <font>
      <sz val="8"/>
      <color theme="1"/>
      <name val="Calibri Light"/>
      <family val="2"/>
      <scheme val="major"/>
    </font>
    <font>
      <b/>
      <sz val="11"/>
      <color theme="4" tint="-0.249977111117893"/>
      <name val="Arial"/>
      <family val="2"/>
    </font>
    <font>
      <sz val="10"/>
      <color theme="1"/>
      <name val="Calibri Light"/>
      <family val="2"/>
      <scheme val="major"/>
    </font>
    <font>
      <b/>
      <sz val="14"/>
      <color theme="4" tint="-0.499984740745262"/>
      <name val="Arial"/>
      <family val="2"/>
    </font>
    <font>
      <sz val="10"/>
      <color theme="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indexed="64"/>
      </patternFill>
    </fill>
  </fills>
  <borders count="30">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indexed="64"/>
      </right>
      <top/>
      <bottom style="thin">
        <color indexed="64"/>
      </bottom>
      <diagonal/>
    </border>
    <border>
      <left style="thin">
        <color indexed="64"/>
      </left>
      <right style="thin">
        <color theme="4"/>
      </right>
      <top style="thin">
        <color theme="4"/>
      </top>
      <bottom style="thin">
        <color theme="4"/>
      </bottom>
      <diagonal/>
    </border>
    <border>
      <left style="thin">
        <color theme="4"/>
      </left>
      <right style="thin">
        <color indexed="64"/>
      </right>
      <top style="thin">
        <color theme="4"/>
      </top>
      <bottom style="thin">
        <color theme="4"/>
      </bottom>
      <diagonal/>
    </border>
    <border>
      <left style="thin">
        <color indexed="64"/>
      </left>
      <right style="thin">
        <color indexed="64"/>
      </right>
      <top/>
      <bottom/>
      <diagonal/>
    </border>
    <border>
      <left style="thin">
        <color indexed="64"/>
      </left>
      <right style="thin">
        <color theme="4"/>
      </right>
      <top style="thin">
        <color indexed="64"/>
      </top>
      <bottom style="thin">
        <color theme="4"/>
      </bottom>
      <diagonal/>
    </border>
    <border>
      <left style="thin">
        <color indexed="64"/>
      </left>
      <right style="thin">
        <color theme="4"/>
      </right>
      <top style="thin">
        <color theme="4"/>
      </top>
      <bottom style="thin">
        <color indexed="64"/>
      </bottom>
      <diagonal/>
    </border>
    <border>
      <left style="thin">
        <color theme="4"/>
      </left>
      <right style="thin">
        <color indexed="64"/>
      </right>
      <top style="thin">
        <color theme="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131">
    <xf numFmtId="0" fontId="0" fillId="0" borderId="0"/>
    <xf numFmtId="0" fontId="2" fillId="0" borderId="0"/>
    <xf numFmtId="0" fontId="6" fillId="0" borderId="0"/>
    <xf numFmtId="0" fontId="10" fillId="0" borderId="0"/>
    <xf numFmtId="0" fontId="8" fillId="0" borderId="0"/>
    <xf numFmtId="0" fontId="11" fillId="0" borderId="0" applyNumberFormat="0" applyFill="0" applyBorder="0" applyAlignment="0" applyProtection="0">
      <alignment vertical="top"/>
      <protection locked="0"/>
    </xf>
    <xf numFmtId="0" fontId="6" fillId="0" borderId="0"/>
    <xf numFmtId="0" fontId="8" fillId="0" borderId="0"/>
    <xf numFmtId="0" fontId="6" fillId="0" borderId="0"/>
    <xf numFmtId="0" fontId="21" fillId="0" borderId="0"/>
    <xf numFmtId="0" fontId="2" fillId="0" borderId="0"/>
    <xf numFmtId="0" fontId="8" fillId="0" borderId="0"/>
    <xf numFmtId="0" fontId="2" fillId="0" borderId="0"/>
    <xf numFmtId="0" fontId="6" fillId="0" borderId="0"/>
    <xf numFmtId="0" fontId="22" fillId="0" borderId="0"/>
    <xf numFmtId="0" fontId="23"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8" fillId="0" borderId="0"/>
    <xf numFmtId="0" fontId="21" fillId="0" borderId="0"/>
    <xf numFmtId="0" fontId="21"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6" fillId="0" borderId="0"/>
    <xf numFmtId="0" fontId="6" fillId="0" borderId="0"/>
    <xf numFmtId="0" fontId="6" fillId="0" borderId="0"/>
    <xf numFmtId="0" fontId="8" fillId="0" borderId="0"/>
    <xf numFmtId="0" fontId="8" fillId="0" borderId="0"/>
    <xf numFmtId="0" fontId="8"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8" fillId="0" borderId="0" applyFont="0" applyFill="0" applyBorder="0" applyAlignment="0" applyProtection="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6" fillId="0" borderId="0"/>
    <xf numFmtId="0" fontId="2"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9" fontId="8" fillId="0" borderId="0" applyFont="0" applyFill="0" applyBorder="0" applyAlignment="0" applyProtection="0"/>
    <xf numFmtId="0" fontId="2" fillId="0" borderId="0"/>
    <xf numFmtId="0" fontId="2" fillId="0" borderId="0"/>
    <xf numFmtId="0" fontId="6" fillId="0" borderId="0"/>
    <xf numFmtId="0" fontId="8" fillId="0" borderId="0"/>
    <xf numFmtId="0" fontId="8" fillId="0" borderId="0"/>
    <xf numFmtId="44" fontId="6" fillId="0" borderId="0" applyFont="0" applyFill="0" applyBorder="0" applyAlignment="0" applyProtection="0"/>
    <xf numFmtId="44" fontId="6"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25" fillId="0" borderId="0"/>
    <xf numFmtId="0" fontId="26" fillId="0" borderId="0"/>
  </cellStyleXfs>
  <cellXfs count="221">
    <xf numFmtId="0" fontId="0" fillId="0" borderId="0" xfId="0"/>
    <xf numFmtId="0" fontId="1" fillId="2" borderId="0" xfId="0" applyFont="1" applyFill="1"/>
    <xf numFmtId="0" fontId="1" fillId="2" borderId="0" xfId="0" applyNumberFormat="1" applyFont="1" applyFill="1"/>
    <xf numFmtId="0" fontId="6" fillId="2" borderId="0" xfId="0" applyFont="1" applyFill="1"/>
    <xf numFmtId="3" fontId="6" fillId="2" borderId="0" xfId="0" applyNumberFormat="1" applyFont="1" applyFill="1"/>
    <xf numFmtId="0" fontId="5" fillId="0" borderId="0" xfId="6" applyFont="1"/>
    <xf numFmtId="0" fontId="9" fillId="0" borderId="0" xfId="4" applyFont="1" applyAlignment="1">
      <alignment wrapText="1"/>
    </xf>
    <xf numFmtId="0" fontId="13" fillId="0" borderId="0" xfId="7" applyFont="1"/>
    <xf numFmtId="0" fontId="4" fillId="0" borderId="0" xfId="4" applyFont="1" applyFill="1" applyAlignment="1"/>
    <xf numFmtId="0" fontId="7" fillId="2" borderId="0" xfId="0" applyFont="1" applyFill="1" applyAlignment="1">
      <alignment vertical="center"/>
    </xf>
    <xf numFmtId="0" fontId="3" fillId="2" borderId="0" xfId="1" applyFont="1" applyFill="1" applyBorder="1" applyAlignment="1">
      <alignment vertical="center" wrapText="1"/>
    </xf>
    <xf numFmtId="165" fontId="6" fillId="2" borderId="0" xfId="0" applyNumberFormat="1" applyFont="1" applyFill="1"/>
    <xf numFmtId="0" fontId="1" fillId="2" borderId="0" xfId="0" applyFont="1" applyFill="1" applyAlignment="1">
      <alignment horizontal="left"/>
    </xf>
    <xf numFmtId="0" fontId="7" fillId="2" borderId="0" xfId="0" applyFont="1" applyFill="1"/>
    <xf numFmtId="0" fontId="0" fillId="2" borderId="0" xfId="0" applyFill="1"/>
    <xf numFmtId="0" fontId="6" fillId="2" borderId="0" xfId="0" applyFont="1" applyFill="1" applyAlignment="1"/>
    <xf numFmtId="165" fontId="7" fillId="2" borderId="0" xfId="0" applyNumberFormat="1" applyFont="1" applyFill="1"/>
    <xf numFmtId="3" fontId="7" fillId="2" borderId="0" xfId="0" applyNumberFormat="1" applyFont="1" applyFill="1"/>
    <xf numFmtId="0" fontId="1" fillId="2" borderId="4" xfId="0" applyNumberFormat="1" applyFont="1" applyFill="1" applyBorder="1"/>
    <xf numFmtId="0" fontId="1" fillId="2" borderId="3" xfId="0" applyNumberFormat="1" applyFont="1" applyFill="1" applyBorder="1"/>
    <xf numFmtId="0" fontId="1" fillId="2" borderId="1" xfId="0" applyNumberFormat="1" applyFont="1" applyFill="1" applyBorder="1"/>
    <xf numFmtId="0" fontId="1" fillId="2" borderId="2" xfId="0" applyNumberFormat="1" applyFont="1" applyFill="1" applyBorder="1"/>
    <xf numFmtId="0" fontId="0" fillId="2" borderId="0" xfId="0" applyFill="1" applyAlignment="1">
      <alignment horizontal="left"/>
    </xf>
    <xf numFmtId="0" fontId="7" fillId="2" borderId="0" xfId="2" applyFont="1" applyFill="1" applyBorder="1" applyAlignment="1" applyProtection="1">
      <alignment vertical="center" readingOrder="1"/>
      <protection locked="0"/>
    </xf>
    <xf numFmtId="0" fontId="1" fillId="2" borderId="0" xfId="0" applyNumberFormat="1" applyFont="1" applyFill="1" applyBorder="1"/>
    <xf numFmtId="0" fontId="1" fillId="0" borderId="2" xfId="0" applyFont="1" applyBorder="1" applyAlignment="1">
      <alignment horizontal="center" vertical="top" wrapText="1"/>
    </xf>
    <xf numFmtId="0" fontId="14" fillId="2" borderId="0" xfId="2" applyFont="1" applyFill="1" applyBorder="1" applyAlignment="1" applyProtection="1">
      <alignment horizontal="left" vertical="top" wrapText="1" readingOrder="1"/>
      <protection locked="0"/>
    </xf>
    <xf numFmtId="0" fontId="7" fillId="2" borderId="0" xfId="2" applyFont="1" applyFill="1" applyBorder="1" applyAlignment="1" applyProtection="1">
      <alignment horizontal="left" vertical="center" readingOrder="1"/>
      <protection locked="0"/>
    </xf>
    <xf numFmtId="0" fontId="3" fillId="2" borderId="0" xfId="1" applyFont="1" applyFill="1" applyBorder="1" applyAlignment="1">
      <alignment horizontal="left" vertical="center"/>
    </xf>
    <xf numFmtId="0" fontId="12" fillId="0" borderId="0" xfId="6" applyFont="1" applyFill="1" applyAlignment="1">
      <alignment vertical="center" wrapText="1"/>
    </xf>
    <xf numFmtId="0" fontId="4" fillId="0" borderId="0" xfId="6" applyFont="1"/>
    <xf numFmtId="0" fontId="4" fillId="0" borderId="0" xfId="4" applyFont="1" applyAlignment="1">
      <alignment wrapText="1"/>
    </xf>
    <xf numFmtId="0" fontId="12" fillId="0" borderId="0" xfId="6" applyFont="1" applyAlignment="1" applyProtection="1">
      <alignment vertical="top" wrapText="1" readingOrder="1"/>
      <protection locked="0"/>
    </xf>
    <xf numFmtId="0" fontId="12" fillId="0" borderId="0" xfId="6" applyFont="1" applyAlignment="1"/>
    <xf numFmtId="0" fontId="12" fillId="0" borderId="0" xfId="6" applyFont="1"/>
    <xf numFmtId="0" fontId="12" fillId="0" borderId="0" xfId="5" applyFont="1" applyAlignment="1" applyProtection="1">
      <alignment vertical="top" wrapText="1" readingOrder="1"/>
      <protection locked="0"/>
    </xf>
    <xf numFmtId="0" fontId="5" fillId="0" borderId="0" xfId="4" applyFont="1" applyAlignment="1">
      <alignment wrapText="1"/>
    </xf>
    <xf numFmtId="0" fontId="5" fillId="0" borderId="0" xfId="6" applyFont="1" applyAlignment="1">
      <alignment wrapText="1"/>
    </xf>
    <xf numFmtId="0" fontId="4" fillId="0" borderId="0" xfId="6" applyFont="1" applyAlignment="1">
      <alignment wrapText="1"/>
    </xf>
    <xf numFmtId="0" fontId="7" fillId="2" borderId="0" xfId="0" applyFont="1" applyFill="1" applyAlignment="1">
      <alignment horizontal="left" vertical="center" wrapText="1"/>
    </xf>
    <xf numFmtId="0" fontId="14" fillId="2" borderId="0" xfId="1" applyFont="1" applyFill="1" applyBorder="1" applyAlignment="1">
      <alignment horizontal="left" vertical="center" wrapText="1"/>
    </xf>
    <xf numFmtId="0" fontId="6" fillId="0" borderId="0" xfId="0" applyFont="1"/>
    <xf numFmtId="164" fontId="1" fillId="2" borderId="0" xfId="0" applyNumberFormat="1" applyFont="1" applyFill="1"/>
    <xf numFmtId="3" fontId="14" fillId="2" borderId="0" xfId="2" applyNumberFormat="1" applyFont="1" applyFill="1" applyBorder="1" applyAlignment="1" applyProtection="1">
      <alignment horizontal="right" vertical="top" wrapText="1" readingOrder="1"/>
      <protection locked="0"/>
    </xf>
    <xf numFmtId="166" fontId="14" fillId="2" borderId="0" xfId="2" applyNumberFormat="1" applyFont="1" applyFill="1" applyBorder="1" applyAlignment="1" applyProtection="1">
      <alignment horizontal="right" vertical="top" wrapText="1" readingOrder="1"/>
      <protection locked="0"/>
    </xf>
    <xf numFmtId="0" fontId="17" fillId="2" borderId="0" xfId="0" applyFont="1" applyFill="1" applyAlignment="1" applyProtection="1">
      <alignment vertical="top" readingOrder="1"/>
      <protection locked="0"/>
    </xf>
    <xf numFmtId="165" fontId="14" fillId="2" borderId="0" xfId="2" applyNumberFormat="1" applyFont="1" applyFill="1" applyBorder="1" applyAlignment="1" applyProtection="1">
      <alignment horizontal="right" vertical="top" wrapText="1" readingOrder="1"/>
      <protection locked="0"/>
    </xf>
    <xf numFmtId="3" fontId="7" fillId="2" borderId="0" xfId="2" applyNumberFormat="1" applyFont="1" applyFill="1" applyBorder="1" applyAlignment="1" applyProtection="1">
      <alignment vertical="center" readingOrder="1"/>
      <protection locked="0"/>
    </xf>
    <xf numFmtId="165" fontId="7" fillId="2" borderId="0" xfId="2" applyNumberFormat="1" applyFont="1" applyFill="1" applyBorder="1" applyAlignment="1" applyProtection="1">
      <alignment vertical="center" readingOrder="1"/>
      <protection locked="0"/>
    </xf>
    <xf numFmtId="165" fontId="6" fillId="0" borderId="0" xfId="0" applyNumberFormat="1" applyFont="1"/>
    <xf numFmtId="165" fontId="7" fillId="2" borderId="0" xfId="0" applyNumberFormat="1" applyFont="1" applyFill="1" applyAlignment="1">
      <alignment horizontal="left" vertical="center" wrapText="1"/>
    </xf>
    <xf numFmtId="0" fontId="9" fillId="2" borderId="0" xfId="0" applyFont="1" applyFill="1"/>
    <xf numFmtId="3" fontId="7" fillId="0" borderId="0" xfId="0" applyNumberFormat="1" applyFont="1"/>
    <xf numFmtId="165" fontId="7" fillId="0" borderId="0" xfId="0" applyNumberFormat="1" applyFont="1"/>
    <xf numFmtId="0" fontId="1" fillId="2" borderId="8" xfId="0" applyNumberFormat="1" applyFont="1" applyFill="1" applyBorder="1"/>
    <xf numFmtId="0" fontId="19" fillId="0" borderId="0" xfId="4" applyFont="1" applyAlignment="1">
      <alignment wrapText="1"/>
    </xf>
    <xf numFmtId="0" fontId="6" fillId="0" borderId="0" xfId="6" applyFont="1"/>
    <xf numFmtId="0" fontId="20" fillId="0" borderId="0" xfId="5" applyFont="1" applyBorder="1" applyAlignment="1" applyProtection="1">
      <alignment wrapText="1"/>
    </xf>
    <xf numFmtId="0" fontId="20" fillId="0" borderId="0" xfId="4" applyFont="1" applyBorder="1" applyAlignment="1">
      <alignment wrapText="1"/>
    </xf>
    <xf numFmtId="0" fontId="20" fillId="0" borderId="0" xfId="6" applyFont="1" applyAlignment="1">
      <alignment wrapText="1"/>
    </xf>
    <xf numFmtId="0" fontId="19" fillId="0" borderId="0" xfId="6" applyFont="1" applyAlignment="1"/>
    <xf numFmtId="0" fontId="19" fillId="0" borderId="0" xfId="6" applyFont="1" applyAlignment="1">
      <alignment wrapText="1"/>
    </xf>
    <xf numFmtId="0" fontId="5" fillId="2" borderId="0" xfId="1" applyFont="1" applyFill="1" applyBorder="1" applyAlignment="1">
      <alignment vertical="center" wrapText="1"/>
    </xf>
    <xf numFmtId="0" fontId="1" fillId="2" borderId="10" xfId="0" applyNumberFormat="1" applyFont="1" applyFill="1" applyBorder="1"/>
    <xf numFmtId="0" fontId="1" fillId="2" borderId="11" xfId="0" applyNumberFormat="1" applyFont="1" applyFill="1" applyBorder="1"/>
    <xf numFmtId="0" fontId="1" fillId="2" borderId="13" xfId="0" applyNumberFormat="1" applyFont="1" applyFill="1" applyBorder="1"/>
    <xf numFmtId="0" fontId="3" fillId="2" borderId="0" xfId="1" applyFont="1" applyFill="1" applyBorder="1" applyAlignment="1">
      <alignment horizontal="left" vertical="center" wrapText="1"/>
    </xf>
    <xf numFmtId="0" fontId="7" fillId="2" borderId="0" xfId="0" applyFont="1" applyFill="1" applyAlignment="1">
      <alignment horizontal="left" vertical="center" wrapText="1"/>
    </xf>
    <xf numFmtId="0" fontId="5" fillId="2" borderId="0" xfId="1" applyFont="1" applyFill="1" applyBorder="1" applyAlignment="1">
      <alignment horizontal="left" vertical="center" wrapText="1"/>
    </xf>
    <xf numFmtId="0" fontId="1" fillId="3" borderId="12" xfId="0" applyNumberFormat="1" applyFont="1" applyFill="1" applyBorder="1"/>
    <xf numFmtId="0" fontId="1" fillId="3" borderId="0" xfId="0" applyNumberFormat="1" applyFont="1" applyFill="1"/>
    <xf numFmtId="0" fontId="1" fillId="3" borderId="4" xfId="0" applyNumberFormat="1" applyFont="1" applyFill="1" applyBorder="1"/>
    <xf numFmtId="0" fontId="1" fillId="3" borderId="6" xfId="0" applyNumberFormat="1" applyFont="1" applyFill="1" applyBorder="1"/>
    <xf numFmtId="0" fontId="1" fillId="3" borderId="1" xfId="0" applyNumberFormat="1" applyFont="1" applyFill="1" applyBorder="1"/>
    <xf numFmtId="0" fontId="1" fillId="3" borderId="0" xfId="0" applyNumberFormat="1" applyFont="1" applyFill="1" applyBorder="1"/>
    <xf numFmtId="3" fontId="1" fillId="2" borderId="4" xfId="0" applyNumberFormat="1" applyFont="1" applyFill="1" applyBorder="1"/>
    <xf numFmtId="3" fontId="1" fillId="2" borderId="9" xfId="0" applyNumberFormat="1" applyFont="1" applyFill="1" applyBorder="1"/>
    <xf numFmtId="3" fontId="1" fillId="2" borderId="1" xfId="0" applyNumberFormat="1" applyFont="1" applyFill="1" applyBorder="1"/>
    <xf numFmtId="3" fontId="1" fillId="2" borderId="0" xfId="0" applyNumberFormat="1" applyFont="1" applyFill="1"/>
    <xf numFmtId="3" fontId="1" fillId="3" borderId="9" xfId="0" applyNumberFormat="1" applyFont="1" applyFill="1" applyBorder="1"/>
    <xf numFmtId="3" fontId="1" fillId="3" borderId="1" xfId="0" applyNumberFormat="1" applyFont="1" applyFill="1" applyBorder="1"/>
    <xf numFmtId="3" fontId="1" fillId="3" borderId="0" xfId="0" applyNumberFormat="1" applyFont="1" applyFill="1"/>
    <xf numFmtId="0" fontId="14" fillId="0" borderId="0" xfId="2" applyFont="1" applyFill="1" applyBorder="1" applyAlignment="1" applyProtection="1">
      <alignment horizontal="left" vertical="top" wrapText="1" readingOrder="1"/>
      <protection locked="0"/>
    </xf>
    <xf numFmtId="3" fontId="14" fillId="0" borderId="0" xfId="2" applyNumberFormat="1" applyFont="1" applyFill="1" applyBorder="1" applyAlignment="1" applyProtection="1">
      <alignment horizontal="right" vertical="top" wrapText="1" readingOrder="1"/>
      <protection locked="0"/>
    </xf>
    <xf numFmtId="165" fontId="14" fillId="0" borderId="0" xfId="2" applyNumberFormat="1" applyFont="1" applyFill="1" applyBorder="1" applyAlignment="1" applyProtection="1">
      <alignment horizontal="right" vertical="top" wrapText="1" readingOrder="1"/>
      <protection locked="0"/>
    </xf>
    <xf numFmtId="3" fontId="1" fillId="2" borderId="7" xfId="0" applyNumberFormat="1" applyFont="1" applyFill="1" applyBorder="1"/>
    <xf numFmtId="3" fontId="1" fillId="2" borderId="0" xfId="0" applyNumberFormat="1" applyFont="1" applyFill="1" applyBorder="1"/>
    <xf numFmtId="0" fontId="1" fillId="2" borderId="14" xfId="0" applyNumberFormat="1" applyFont="1" applyFill="1" applyBorder="1"/>
    <xf numFmtId="0" fontId="1" fillId="3" borderId="10" xfId="0" applyNumberFormat="1" applyFont="1" applyFill="1" applyBorder="1"/>
    <xf numFmtId="0" fontId="1" fillId="3" borderId="2" xfId="0" applyNumberFormat="1" applyFont="1" applyFill="1" applyBorder="1"/>
    <xf numFmtId="0" fontId="1" fillId="3" borderId="14" xfId="0" applyNumberFormat="1" applyFont="1" applyFill="1" applyBorder="1"/>
    <xf numFmtId="0" fontId="1" fillId="0" borderId="0" xfId="0" applyFont="1" applyBorder="1" applyAlignment="1">
      <alignment horizontal="center" vertical="top" wrapText="1"/>
    </xf>
    <xf numFmtId="0" fontId="0" fillId="2" borderId="0" xfId="0" applyFill="1" applyBorder="1"/>
    <xf numFmtId="3" fontId="1" fillId="2" borderId="5" xfId="0" applyNumberFormat="1" applyFont="1" applyFill="1" applyBorder="1"/>
    <xf numFmtId="3" fontId="1" fillId="3" borderId="5" xfId="0" applyNumberFormat="1" applyFont="1" applyFill="1" applyBorder="1"/>
    <xf numFmtId="3" fontId="1" fillId="2" borderId="11" xfId="0" applyNumberFormat="1" applyFont="1" applyFill="1" applyBorder="1"/>
    <xf numFmtId="0" fontId="14" fillId="0" borderId="0" xfId="1" applyFont="1" applyBorder="1" applyAlignment="1">
      <alignment horizontal="left" vertical="center" wrapText="1"/>
    </xf>
    <xf numFmtId="0" fontId="7" fillId="0" borderId="0" xfId="0" applyFont="1"/>
    <xf numFmtId="0" fontId="7" fillId="0" borderId="0" xfId="1" applyFont="1" applyBorder="1" applyAlignment="1">
      <alignment horizontal="left" vertical="center" wrapText="1"/>
    </xf>
    <xf numFmtId="0" fontId="15" fillId="2" borderId="0" xfId="0" applyFont="1" applyFill="1" applyAlignment="1" applyProtection="1">
      <alignment horizontal="left" vertical="top" wrapText="1" readingOrder="1"/>
      <protection locked="0"/>
    </xf>
    <xf numFmtId="0" fontId="5" fillId="2" borderId="0" xfId="0" applyFont="1" applyFill="1" applyAlignment="1">
      <alignment horizontal="left" vertical="center" wrapText="1"/>
    </xf>
    <xf numFmtId="0" fontId="1" fillId="2" borderId="16" xfId="0" applyNumberFormat="1" applyFont="1" applyFill="1" applyBorder="1"/>
    <xf numFmtId="0" fontId="5" fillId="2" borderId="0" xfId="0" applyFont="1" applyFill="1" applyAlignment="1">
      <alignment vertical="center" wrapText="1"/>
    </xf>
    <xf numFmtId="0" fontId="18" fillId="2" borderId="0" xfId="2" applyFont="1" applyFill="1" applyBorder="1" applyAlignment="1" applyProtection="1">
      <alignment horizontal="left" vertical="center" wrapText="1" readingOrder="1"/>
      <protection locked="0"/>
    </xf>
    <xf numFmtId="3" fontId="14" fillId="2" borderId="0" xfId="2" applyNumberFormat="1" applyFont="1" applyFill="1" applyBorder="1" applyAlignment="1" applyProtection="1">
      <alignment horizontal="right" vertical="center" wrapText="1" readingOrder="1"/>
      <protection locked="0"/>
    </xf>
    <xf numFmtId="165" fontId="14" fillId="2" borderId="0" xfId="2" applyNumberFormat="1" applyFont="1" applyFill="1" applyBorder="1" applyAlignment="1" applyProtection="1">
      <alignment horizontal="right" vertical="center" wrapText="1" readingOrder="1"/>
      <protection locked="0"/>
    </xf>
    <xf numFmtId="0" fontId="1" fillId="2" borderId="0" xfId="0" applyFont="1" applyFill="1" applyAlignment="1">
      <alignment vertical="center"/>
    </xf>
    <xf numFmtId="0" fontId="7" fillId="2" borderId="0" xfId="0" applyFont="1" applyFill="1" applyBorder="1" applyAlignment="1">
      <alignment horizontal="left" vertical="center" wrapText="1"/>
    </xf>
    <xf numFmtId="165" fontId="7" fillId="2" borderId="0" xfId="0" applyNumberFormat="1" applyFont="1" applyFill="1" applyBorder="1" applyAlignment="1">
      <alignment horizontal="left" vertical="center" wrapText="1"/>
    </xf>
    <xf numFmtId="3" fontId="1" fillId="2" borderId="12" xfId="0" applyNumberFormat="1" applyFont="1" applyFill="1" applyBorder="1"/>
    <xf numFmtId="0" fontId="15" fillId="2" borderId="0" xfId="0" applyFont="1" applyFill="1" applyAlignment="1" applyProtection="1">
      <alignment vertical="top" wrapText="1" readingOrder="1"/>
      <protection locked="0"/>
    </xf>
    <xf numFmtId="0" fontId="28" fillId="2" borderId="0" xfId="0" applyNumberFormat="1" applyFont="1" applyFill="1" applyBorder="1"/>
    <xf numFmtId="0" fontId="27" fillId="2" borderId="0" xfId="0" applyFont="1" applyFill="1"/>
    <xf numFmtId="0" fontId="1" fillId="0" borderId="2" xfId="0" applyFont="1" applyFill="1" applyBorder="1" applyAlignment="1">
      <alignment horizontal="center" vertical="top" wrapText="1"/>
    </xf>
    <xf numFmtId="0" fontId="3" fillId="2" borderId="0" xfId="1" applyFont="1" applyFill="1" applyBorder="1" applyAlignment="1">
      <alignment horizontal="center" vertical="center"/>
    </xf>
    <xf numFmtId="0" fontId="3" fillId="0" borderId="0" xfId="1" applyFont="1" applyFill="1" applyBorder="1" applyAlignment="1">
      <alignment horizontal="center" vertical="center"/>
    </xf>
    <xf numFmtId="0" fontId="1" fillId="3" borderId="0" xfId="0" applyNumberFormat="1" applyFont="1" applyFill="1" applyAlignment="1">
      <alignment horizontal="center"/>
    </xf>
    <xf numFmtId="0" fontId="1" fillId="2" borderId="0" xfId="0" applyNumberFormat="1" applyFont="1" applyFill="1" applyAlignment="1">
      <alignment horizontal="center"/>
    </xf>
    <xf numFmtId="3" fontId="7" fillId="2" borderId="0" xfId="0" applyNumberFormat="1" applyFont="1" applyFill="1" applyAlignment="1">
      <alignment horizontal="center"/>
    </xf>
    <xf numFmtId="3" fontId="7" fillId="0" borderId="0" xfId="0" applyNumberFormat="1" applyFont="1" applyFill="1" applyAlignment="1">
      <alignment horizontal="center"/>
    </xf>
    <xf numFmtId="0" fontId="0" fillId="2" borderId="0" xfId="0" applyFill="1" applyAlignment="1">
      <alignment horizontal="center"/>
    </xf>
    <xf numFmtId="0" fontId="0" fillId="0" borderId="0" xfId="0" applyFill="1" applyAlignment="1">
      <alignment horizontal="center"/>
    </xf>
    <xf numFmtId="3" fontId="1" fillId="2" borderId="17" xfId="0" applyNumberFormat="1" applyFont="1" applyFill="1" applyBorder="1" applyAlignment="1">
      <alignment horizontal="center"/>
    </xf>
    <xf numFmtId="3" fontId="1" fillId="0" borderId="17" xfId="0" applyNumberFormat="1" applyFont="1" applyFill="1" applyBorder="1" applyAlignment="1">
      <alignment horizontal="center"/>
    </xf>
    <xf numFmtId="0" fontId="7" fillId="2" borderId="0" xfId="1" applyFont="1" applyFill="1" applyBorder="1" applyAlignment="1">
      <alignment vertical="center" wrapText="1"/>
    </xf>
    <xf numFmtId="3" fontId="1" fillId="3" borderId="0" xfId="0" applyNumberFormat="1" applyFont="1" applyFill="1" applyBorder="1"/>
    <xf numFmtId="3" fontId="1" fillId="2" borderId="13" xfId="0" applyNumberFormat="1" applyFont="1" applyFill="1" applyBorder="1" applyAlignment="1">
      <alignment horizontal="center"/>
    </xf>
    <xf numFmtId="0" fontId="7" fillId="0" borderId="0" xfId="0" applyFont="1" applyAlignment="1">
      <alignment horizontal="center"/>
    </xf>
    <xf numFmtId="0" fontId="0" fillId="0" borderId="0" xfId="0" applyAlignment="1">
      <alignment horizontal="center"/>
    </xf>
    <xf numFmtId="3" fontId="1" fillId="2" borderId="18" xfId="0" applyNumberFormat="1" applyFont="1" applyFill="1" applyBorder="1" applyAlignment="1">
      <alignment horizontal="right"/>
    </xf>
    <xf numFmtId="3" fontId="1" fillId="2" borderId="15" xfId="0" applyNumberFormat="1" applyFont="1" applyFill="1" applyBorder="1" applyAlignment="1">
      <alignment horizontal="right"/>
    </xf>
    <xf numFmtId="3" fontId="1" fillId="2" borderId="19" xfId="0" applyNumberFormat="1" applyFont="1" applyFill="1" applyBorder="1" applyAlignment="1">
      <alignment horizontal="right"/>
    </xf>
    <xf numFmtId="166" fontId="1" fillId="2" borderId="16" xfId="0" applyNumberFormat="1" applyFont="1" applyFill="1" applyBorder="1" applyAlignment="1">
      <alignment horizontal="left"/>
    </xf>
    <xf numFmtId="166" fontId="1" fillId="2" borderId="20" xfId="0" applyNumberFormat="1" applyFont="1" applyFill="1" applyBorder="1" applyAlignment="1">
      <alignment horizontal="left"/>
    </xf>
    <xf numFmtId="0" fontId="1" fillId="0" borderId="2" xfId="0" applyFont="1" applyBorder="1" applyAlignment="1">
      <alignment horizontal="left" vertical="center" wrapText="1"/>
    </xf>
    <xf numFmtId="0" fontId="0" fillId="0" borderId="0" xfId="0" applyAlignment="1">
      <alignment horizontal="left" vertical="center"/>
    </xf>
    <xf numFmtId="3" fontId="1" fillId="2" borderId="16" xfId="0" applyNumberFormat="1" applyFont="1" applyFill="1" applyBorder="1"/>
    <xf numFmtId="0" fontId="12" fillId="0" borderId="0" xfId="0" applyFont="1" applyFill="1" applyAlignment="1">
      <alignment vertical="center" wrapText="1"/>
    </xf>
    <xf numFmtId="0" fontId="30" fillId="2" borderId="1" xfId="0" applyNumberFormat="1" applyFont="1" applyFill="1" applyBorder="1"/>
    <xf numFmtId="166" fontId="30" fillId="2" borderId="2" xfId="0" applyNumberFormat="1" applyFont="1" applyFill="1" applyBorder="1" applyAlignment="1">
      <alignment horizontal="left"/>
    </xf>
    <xf numFmtId="166" fontId="1" fillId="3" borderId="0" xfId="0" applyNumberFormat="1" applyFont="1" applyFill="1" applyAlignment="1">
      <alignment horizontal="left"/>
    </xf>
    <xf numFmtId="0" fontId="30" fillId="2" borderId="0" xfId="0" applyFont="1" applyFill="1"/>
    <xf numFmtId="0" fontId="30" fillId="2" borderId="0" xfId="0" applyFont="1" applyFill="1" applyAlignment="1">
      <alignment horizontal="left"/>
    </xf>
    <xf numFmtId="10" fontId="30" fillId="2" borderId="0" xfId="0" applyNumberFormat="1" applyFont="1" applyFill="1"/>
    <xf numFmtId="0" fontId="5" fillId="2" borderId="0" xfId="0" applyFont="1" applyFill="1" applyAlignment="1">
      <alignment horizontal="left" vertical="center" wrapText="1"/>
    </xf>
    <xf numFmtId="3" fontId="1" fillId="4" borderId="1" xfId="0" applyNumberFormat="1" applyFont="1" applyFill="1" applyBorder="1"/>
    <xf numFmtId="0" fontId="1" fillId="4" borderId="2" xfId="0" applyNumberFormat="1" applyFont="1" applyFill="1" applyBorder="1"/>
    <xf numFmtId="3" fontId="1" fillId="4" borderId="0" xfId="0" applyNumberFormat="1" applyFont="1" applyFill="1"/>
    <xf numFmtId="0" fontId="1" fillId="4" borderId="0" xfId="0" applyNumberFormat="1" applyFont="1" applyFill="1"/>
    <xf numFmtId="0" fontId="1" fillId="4" borderId="1" xfId="0" applyNumberFormat="1" applyFont="1" applyFill="1" applyBorder="1"/>
    <xf numFmtId="3" fontId="0" fillId="2" borderId="0" xfId="0" applyNumberFormat="1" applyFill="1"/>
    <xf numFmtId="0" fontId="1" fillId="0" borderId="1" xfId="0" applyNumberFormat="1" applyFont="1" applyFill="1" applyBorder="1"/>
    <xf numFmtId="3" fontId="1" fillId="0" borderId="0" xfId="0" applyNumberFormat="1" applyFont="1" applyFill="1"/>
    <xf numFmtId="3" fontId="1" fillId="0" borderId="1" xfId="0" applyNumberFormat="1" applyFont="1" applyFill="1" applyBorder="1"/>
    <xf numFmtId="0" fontId="1" fillId="2" borderId="0" xfId="0" pivotButton="1" applyFont="1" applyFill="1"/>
    <xf numFmtId="0" fontId="1" fillId="5" borderId="1" xfId="0" applyNumberFormat="1" applyFont="1" applyFill="1" applyBorder="1"/>
    <xf numFmtId="0" fontId="1" fillId="5" borderId="2" xfId="0" applyNumberFormat="1" applyFont="1" applyFill="1" applyBorder="1"/>
    <xf numFmtId="3" fontId="1" fillId="5" borderId="0" xfId="0" applyNumberFormat="1" applyFont="1" applyFill="1"/>
    <xf numFmtId="0" fontId="1" fillId="5" borderId="0" xfId="0" applyNumberFormat="1" applyFont="1" applyFill="1"/>
    <xf numFmtId="3" fontId="1" fillId="5" borderId="1" xfId="0" applyNumberFormat="1" applyFont="1" applyFill="1" applyBorder="1"/>
    <xf numFmtId="0" fontId="1" fillId="2" borderId="0" xfId="0" applyNumberFormat="1" applyFont="1" applyFill="1" applyBorder="1" applyAlignment="1">
      <alignment horizontal="left"/>
    </xf>
    <xf numFmtId="3" fontId="14" fillId="2" borderId="0" xfId="2" applyNumberFormat="1" applyFont="1" applyFill="1" applyBorder="1" applyAlignment="1" applyProtection="1">
      <alignment horizontal="left" vertical="top" wrapText="1" readingOrder="1"/>
      <protection locked="0"/>
    </xf>
    <xf numFmtId="3" fontId="14" fillId="0" borderId="0" xfId="2" applyNumberFormat="1" applyFont="1" applyFill="1" applyBorder="1" applyAlignment="1" applyProtection="1">
      <alignment horizontal="left" vertical="top" wrapText="1" readingOrder="1"/>
      <protection locked="0"/>
    </xf>
    <xf numFmtId="0" fontId="1" fillId="4" borderId="2" xfId="0" applyNumberFormat="1" applyFont="1" applyFill="1" applyBorder="1" applyAlignment="1">
      <alignment horizontal="left"/>
    </xf>
    <xf numFmtId="0" fontId="1" fillId="2" borderId="2" xfId="0" applyNumberFormat="1" applyFont="1" applyFill="1" applyBorder="1" applyAlignment="1">
      <alignment horizontal="left"/>
    </xf>
    <xf numFmtId="0" fontId="1" fillId="5" borderId="2" xfId="0" applyNumberFormat="1" applyFont="1" applyFill="1" applyBorder="1" applyAlignment="1">
      <alignment horizontal="left"/>
    </xf>
    <xf numFmtId="0" fontId="1" fillId="0" borderId="2" xfId="0" applyNumberFormat="1" applyFont="1" applyFill="1" applyBorder="1" applyAlignment="1">
      <alignment horizontal="left"/>
    </xf>
    <xf numFmtId="0" fontId="1" fillId="4" borderId="0" xfId="0" applyNumberFormat="1" applyFont="1" applyFill="1" applyAlignment="1">
      <alignment horizontal="left"/>
    </xf>
    <xf numFmtId="0" fontId="1" fillId="2" borderId="0" xfId="0" applyNumberFormat="1" applyFont="1" applyFill="1" applyAlignment="1">
      <alignment horizontal="left"/>
    </xf>
    <xf numFmtId="0" fontId="1" fillId="5" borderId="0" xfId="0" applyNumberFormat="1" applyFont="1" applyFill="1" applyAlignment="1">
      <alignment horizontal="left"/>
    </xf>
    <xf numFmtId="0" fontId="1" fillId="0" borderId="0" xfId="0" applyNumberFormat="1" applyFont="1" applyFill="1" applyAlignment="1">
      <alignment horizontal="left"/>
    </xf>
    <xf numFmtId="3" fontId="7" fillId="0" borderId="0" xfId="0" applyNumberFormat="1" applyFont="1" applyAlignment="1">
      <alignment horizontal="left"/>
    </xf>
    <xf numFmtId="3" fontId="6" fillId="0" borderId="0" xfId="0" applyNumberFormat="1" applyFont="1" applyAlignment="1">
      <alignment horizontal="left"/>
    </xf>
    <xf numFmtId="3" fontId="1" fillId="3" borderId="17" xfId="0" applyNumberFormat="1" applyFont="1" applyFill="1" applyBorder="1" applyAlignment="1">
      <alignment horizontal="center"/>
    </xf>
    <xf numFmtId="3" fontId="1" fillId="4" borderId="12" xfId="0" applyNumberFormat="1" applyFont="1" applyFill="1" applyBorder="1" applyAlignment="1">
      <alignment horizontal="right"/>
    </xf>
    <xf numFmtId="3" fontId="1" fillId="4" borderId="11" xfId="0" applyNumberFormat="1" applyFont="1" applyFill="1" applyBorder="1" applyAlignment="1">
      <alignment horizontal="right"/>
    </xf>
    <xf numFmtId="0" fontId="1" fillId="4" borderId="11" xfId="0" applyNumberFormat="1" applyFont="1" applyFill="1" applyBorder="1" applyAlignment="1">
      <alignment horizontal="right"/>
    </xf>
    <xf numFmtId="3" fontId="1" fillId="2" borderId="1" xfId="0" applyNumberFormat="1" applyFont="1" applyFill="1" applyBorder="1" applyAlignment="1">
      <alignment horizontal="right"/>
    </xf>
    <xf numFmtId="0" fontId="15" fillId="0" borderId="0" xfId="4" applyFont="1" applyFill="1" applyAlignment="1"/>
    <xf numFmtId="0" fontId="15" fillId="0" borderId="0" xfId="4" applyFont="1" applyBorder="1" applyAlignment="1">
      <alignment wrapText="1"/>
    </xf>
    <xf numFmtId="0" fontId="31" fillId="0" borderId="0" xfId="4" applyFont="1" applyBorder="1" applyAlignment="1">
      <alignment wrapText="1"/>
    </xf>
    <xf numFmtId="3" fontId="1" fillId="4" borderId="15" xfId="0" applyNumberFormat="1" applyFont="1" applyFill="1" applyBorder="1" applyAlignment="1">
      <alignment horizontal="right"/>
    </xf>
    <xf numFmtId="0" fontId="1" fillId="4" borderId="16" xfId="0" applyNumberFormat="1" applyFont="1" applyFill="1" applyBorder="1"/>
    <xf numFmtId="0" fontId="0" fillId="5" borderId="0" xfId="0" applyFill="1"/>
    <xf numFmtId="0" fontId="0" fillId="5" borderId="1" xfId="0" applyFill="1" applyBorder="1"/>
    <xf numFmtId="0" fontId="0" fillId="5" borderId="2" xfId="0" applyFill="1" applyBorder="1"/>
    <xf numFmtId="0" fontId="0" fillId="5" borderId="0" xfId="0" applyFill="1" applyBorder="1"/>
    <xf numFmtId="0" fontId="0" fillId="0" borderId="0" xfId="0" pivotButton="1"/>
    <xf numFmtId="0" fontId="0" fillId="0" borderId="0" xfId="0" applyAlignment="1">
      <alignment horizontal="left"/>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0" xfId="0" applyNumberFormat="1"/>
    <xf numFmtId="0" fontId="32" fillId="2" borderId="0" xfId="0" applyFont="1" applyFill="1"/>
    <xf numFmtId="0" fontId="32" fillId="2" borderId="0" xfId="0" applyFont="1" applyFill="1" applyAlignment="1">
      <alignment horizontal="left"/>
    </xf>
    <xf numFmtId="0" fontId="32" fillId="2" borderId="0" xfId="0" applyNumberFormat="1" applyFont="1" applyFill="1"/>
    <xf numFmtId="0" fontId="15" fillId="2" borderId="0" xfId="0" applyFont="1" applyFill="1" applyAlignment="1" applyProtection="1">
      <alignment horizontal="left" vertical="top" wrapText="1" readingOrder="1"/>
      <protection locked="0"/>
    </xf>
    <xf numFmtId="0" fontId="3" fillId="2" borderId="0" xfId="1" applyFont="1" applyFill="1" applyBorder="1" applyAlignment="1">
      <alignment horizontal="left" vertical="center" wrapText="1"/>
    </xf>
    <xf numFmtId="0" fontId="27" fillId="0" borderId="0" xfId="0" applyFont="1"/>
    <xf numFmtId="0" fontId="3" fillId="0" borderId="0" xfId="1" applyFont="1" applyBorder="1" applyAlignment="1">
      <alignment horizontal="left" vertical="center" wrapText="1"/>
    </xf>
    <xf numFmtId="0" fontId="5" fillId="2" borderId="0" xfId="0" applyFont="1" applyFill="1" applyAlignment="1">
      <alignment horizontal="left" vertical="center" wrapText="1"/>
    </xf>
    <xf numFmtId="0" fontId="7" fillId="2" borderId="0" xfId="2" applyFont="1" applyFill="1" applyBorder="1" applyAlignment="1" applyProtection="1">
      <alignment horizontal="left" vertical="center" wrapText="1" readingOrder="1"/>
      <protection locked="0"/>
    </xf>
    <xf numFmtId="0" fontId="27" fillId="0" borderId="0" xfId="0" applyFont="1" applyAlignment="1">
      <alignment vertical="center" wrapText="1"/>
    </xf>
    <xf numFmtId="0" fontId="27" fillId="0" borderId="0" xfId="0" applyFont="1" applyAlignment="1">
      <alignment vertical="center"/>
    </xf>
    <xf numFmtId="0" fontId="27" fillId="0" borderId="0" xfId="0" applyFont="1" applyAlignment="1">
      <alignment vertical="top"/>
    </xf>
    <xf numFmtId="0" fontId="7" fillId="2" borderId="0" xfId="0" applyFont="1" applyFill="1" applyBorder="1" applyAlignment="1">
      <alignment horizontal="left" vertical="center" wrapText="1"/>
    </xf>
    <xf numFmtId="0" fontId="27" fillId="0" borderId="0" xfId="0" applyFont="1" applyBorder="1" applyAlignment="1">
      <alignment vertical="center" wrapText="1"/>
    </xf>
    <xf numFmtId="0" fontId="7" fillId="2" borderId="0" xfId="5" quotePrefix="1" applyFont="1" applyFill="1" applyBorder="1" applyAlignment="1" applyProtection="1">
      <alignment horizontal="left" vertical="center" wrapText="1" readingOrder="1"/>
      <protection locked="0"/>
    </xf>
    <xf numFmtId="0" fontId="27" fillId="0" borderId="0" xfId="0" applyFont="1" applyBorder="1" applyAlignment="1">
      <alignment wrapText="1"/>
    </xf>
    <xf numFmtId="0" fontId="7" fillId="0" borderId="0" xfId="1" applyFont="1" applyBorder="1" applyAlignment="1">
      <alignment horizontal="left" vertical="center" wrapText="1"/>
    </xf>
    <xf numFmtId="0" fontId="7" fillId="2" borderId="0" xfId="1" applyFont="1" applyFill="1" applyBorder="1" applyAlignment="1">
      <alignment horizontal="left" vertical="center" wrapText="1"/>
    </xf>
    <xf numFmtId="0" fontId="16" fillId="2" borderId="0" xfId="0" applyFont="1" applyFill="1"/>
    <xf numFmtId="0" fontId="7" fillId="2" borderId="0" xfId="1" applyFont="1" applyFill="1" applyBorder="1" applyAlignment="1">
      <alignment horizontal="left" vertical="top" wrapText="1"/>
    </xf>
    <xf numFmtId="0" fontId="5" fillId="2" borderId="0" xfId="1" applyFont="1" applyFill="1" applyBorder="1" applyAlignment="1">
      <alignment horizontal="left" vertical="center" wrapText="1"/>
    </xf>
    <xf numFmtId="0" fontId="15" fillId="0" borderId="0" xfId="0" applyFont="1" applyFill="1" applyAlignment="1">
      <alignment vertical="top" wrapText="1"/>
    </xf>
  </cellXfs>
  <cellStyles count="131">
    <cellStyle name="Currency 2" xfId="119"/>
    <cellStyle name="Currency 3" xfId="118"/>
    <cellStyle name="Hyperlink" xfId="5" builtinId="8"/>
    <cellStyle name="Hyperlink 2" xfId="15"/>
    <cellStyle name="Hyperlink 2 2" xfId="16"/>
    <cellStyle name="Normal" xfId="0" builtinId="0"/>
    <cellStyle name="Normal 10" xfId="10"/>
    <cellStyle name="Normal 10 11" xfId="114"/>
    <cellStyle name="Normal 10 2" xfId="17"/>
    <cellStyle name="Normal 10 2 2" xfId="18"/>
    <cellStyle name="Normal 10 2 2 2" xfId="19"/>
    <cellStyle name="Normal 10 2 2 3" xfId="111"/>
    <cellStyle name="Normal 10 2 3" xfId="20"/>
    <cellStyle name="Normal 10 2 4" xfId="21"/>
    <cellStyle name="Normal 10 2 5" xfId="22"/>
    <cellStyle name="Normal 10 2 6" xfId="93"/>
    <cellStyle name="Normal 10 3" xfId="23"/>
    <cellStyle name="Normal 10 3 2" xfId="24"/>
    <cellStyle name="Normal 10 4" xfId="25"/>
    <cellStyle name="Normal 10 5" xfId="26"/>
    <cellStyle name="Normal 10 6" xfId="27"/>
    <cellStyle name="Normal 10 7" xfId="12"/>
    <cellStyle name="Normal 10 9" xfId="113"/>
    <cellStyle name="Normal 11" xfId="6"/>
    <cellStyle name="Normal 11 2" xfId="28"/>
    <cellStyle name="Normal 11 3" xfId="29"/>
    <cellStyle name="Normal 11 4" xfId="30"/>
    <cellStyle name="Normal 12" xfId="31"/>
    <cellStyle name="Normal 12 2" xfId="32"/>
    <cellStyle name="Normal 12 3" xfId="33"/>
    <cellStyle name="Normal 12 4" xfId="94"/>
    <cellStyle name="Normal 13" xfId="34"/>
    <cellStyle name="Normal 13 2" xfId="13"/>
    <cellStyle name="Normal 13 2 2" xfId="100"/>
    <cellStyle name="Normal 13 2 2 2" xfId="117"/>
    <cellStyle name="Normal 13 2 3" xfId="101"/>
    <cellStyle name="Normal 13 2 4" xfId="35"/>
    <cellStyle name="Normal 13 3" xfId="104"/>
    <cellStyle name="Normal 14" xfId="36"/>
    <cellStyle name="Normal 14 2" xfId="102"/>
    <cellStyle name="Normal 15" xfId="37"/>
    <cellStyle name="Normal 16" xfId="92"/>
    <cellStyle name="Normal 16 2" xfId="109"/>
    <cellStyle name="Normal 16 2 2" xfId="123"/>
    <cellStyle name="Normal 16 2 2 2" xfId="124"/>
    <cellStyle name="Normal 16 2 2 3" xfId="127"/>
    <cellStyle name="Normal 16 2 4" xfId="125"/>
    <cellStyle name="Normal 16 3" xfId="11"/>
    <cellStyle name="Normal 16 4" xfId="116"/>
    <cellStyle name="Normal 16 5" xfId="121"/>
    <cellStyle name="Normal 17" xfId="95"/>
    <cellStyle name="Normal 18" xfId="7"/>
    <cellStyle name="Normal 19" xfId="107"/>
    <cellStyle name="Normal 2" xfId="3"/>
    <cellStyle name="Normal 2 2" xfId="2"/>
    <cellStyle name="Normal 2 2 2" xfId="38"/>
    <cellStyle name="Normal 2 2 2 2" xfId="39"/>
    <cellStyle name="Normal 2 2 3" xfId="40"/>
    <cellStyle name="Normal 2 3" xfId="4"/>
    <cellStyle name="Normal 2 3 2" xfId="42"/>
    <cellStyle name="Normal 2 3 2 2" xfId="43"/>
    <cellStyle name="Normal 2 3 2 2 2" xfId="44"/>
    <cellStyle name="Normal 2 3 2 3" xfId="45"/>
    <cellStyle name="Normal 2 3 2 4" xfId="46"/>
    <cellStyle name="Normal 2 3 2 5" xfId="47"/>
    <cellStyle name="Normal 2 3 2 6" xfId="96"/>
    <cellStyle name="Normal 2 3 3" xfId="48"/>
    <cellStyle name="Normal 2 3 3 2" xfId="49"/>
    <cellStyle name="Normal 2 3 4" xfId="50"/>
    <cellStyle name="Normal 2 3 5" xfId="51"/>
    <cellStyle name="Normal 2 3 6" xfId="52"/>
    <cellStyle name="Normal 2 3 7" xfId="97"/>
    <cellStyle name="Normal 2 3 8" xfId="41"/>
    <cellStyle name="Normal 2 4" xfId="53"/>
    <cellStyle name="Normal 2 4 2" xfId="54"/>
    <cellStyle name="Normal 2 4 2 2" xfId="55"/>
    <cellStyle name="Normal 2 4 3" xfId="56"/>
    <cellStyle name="Normal 2 4 4" xfId="57"/>
    <cellStyle name="Normal 2 4 5" xfId="58"/>
    <cellStyle name="Normal 2 4 6" xfId="98"/>
    <cellStyle name="Normal 2 5" xfId="59"/>
    <cellStyle name="Normal 2 5 2" xfId="60"/>
    <cellStyle name="Normal 2 6" xfId="61"/>
    <cellStyle name="Normal 2 7" xfId="62"/>
    <cellStyle name="Normal 2 8" xfId="63"/>
    <cellStyle name="Normal 2 9" xfId="120"/>
    <cellStyle name="Normal 20" xfId="108"/>
    <cellStyle name="Normal 20 2" xfId="122"/>
    <cellStyle name="Normal 20 4" xfId="128"/>
    <cellStyle name="Normal 21" xfId="110"/>
    <cellStyle name="Normal 22" xfId="115"/>
    <cellStyle name="Normal 23" xfId="8"/>
    <cellStyle name="Normal 24" xfId="14"/>
    <cellStyle name="Normal 24 2" xfId="126"/>
    <cellStyle name="Normal 24 3" xfId="129"/>
    <cellStyle name="Normal 25" xfId="130"/>
    <cellStyle name="Normal 3" xfId="9"/>
    <cellStyle name="Normal 3 2" xfId="65"/>
    <cellStyle name="Normal 3 2 2" xfId="66"/>
    <cellStyle name="Normal 3 3" xfId="67"/>
    <cellStyle name="Normal 3 4" xfId="68"/>
    <cellStyle name="Normal 3 4 2" xfId="105"/>
    <cellStyle name="Normal 3 5" xfId="69"/>
    <cellStyle name="Normal 3 5 2" xfId="106"/>
    <cellStyle name="Normal 3 6" xfId="70"/>
    <cellStyle name="Normal 3 7" xfId="64"/>
    <cellStyle name="Normal 4" xfId="71"/>
    <cellStyle name="Normal 4 2" xfId="72"/>
    <cellStyle name="Normal 4 3" xfId="1"/>
    <cellStyle name="Normal 4 4" xfId="99"/>
    <cellStyle name="Normal 5" xfId="73"/>
    <cellStyle name="Normal 5 2" xfId="74"/>
    <cellStyle name="Normal 5 2 2" xfId="75"/>
    <cellStyle name="Normal 5 3" xfId="76"/>
    <cellStyle name="Normal 6" xfId="77"/>
    <cellStyle name="Normal 6 2" xfId="78"/>
    <cellStyle name="Normal 6 2 2" xfId="79"/>
    <cellStyle name="Normal 6 3" xfId="80"/>
    <cellStyle name="Normal 7" xfId="81"/>
    <cellStyle name="Normal 7 2" xfId="82"/>
    <cellStyle name="Normal 7 2 2" xfId="83"/>
    <cellStyle name="Normal 7 3" xfId="84"/>
    <cellStyle name="Normal 8" xfId="85"/>
    <cellStyle name="Normal 8 2" xfId="86"/>
    <cellStyle name="Normal 8 2 2" xfId="87"/>
    <cellStyle name="Normal 8 3" xfId="88"/>
    <cellStyle name="Normal 9" xfId="89"/>
    <cellStyle name="Normal 9 2" xfId="90"/>
    <cellStyle name="Percent 2" xfId="91"/>
    <cellStyle name="Percent 3" xfId="103"/>
    <cellStyle name="Percent 4" xfId="112"/>
  </cellStyles>
  <dxfs count="298">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outline="0">
        <left style="thin">
          <color indexed="64"/>
        </left>
        <right style="thin">
          <color theme="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alignment horizontal="left" vertical="bottom" textRotation="0" wrapText="0" indent="0" justifyLastLine="0" shrinkToFit="0" readingOrder="0"/>
      <border diagonalUp="0" diagonalDown="0" outline="0">
        <left style="thin">
          <color theme="4"/>
        </left>
        <right style="thin">
          <color indexed="6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alignment horizontal="right" vertical="bottom" textRotation="0" wrapText="0" indent="0" justifyLastLine="0" shrinkToFit="0" readingOrder="0"/>
      <border diagonalUp="0" diagonalDown="0" outline="0">
        <left/>
        <right style="thin">
          <color theme="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alignment horizontal="center" textRotation="0" indent="0" justifyLastLine="0" shrinkToFit="0" readingOrder="0"/>
      <border diagonalUp="0" diagonalDown="0" outline="0">
        <left style="thin">
          <color theme="4"/>
        </left>
        <right style="thin">
          <color indexed="6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0" formatCode="General"/>
      <fill>
        <patternFill patternType="solid">
          <fgColor indexed="64"/>
          <bgColor theme="4" tint="0.79998168889431442"/>
        </patternFill>
      </fill>
      <border diagonalUp="0" diagonalDown="0" outline="0">
        <left/>
        <right style="thin">
          <color theme="4"/>
        </right>
        <top style="thin">
          <color theme="4"/>
        </top>
        <bottom style="thin">
          <color theme="4"/>
        </bottom>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outline="0">
        <left style="thin">
          <color theme="4"/>
        </left>
        <right/>
        <top style="thin">
          <color theme="4"/>
        </top>
        <bottom style="thin">
          <color theme="4"/>
        </bottom>
      </border>
    </dxf>
    <dxf>
      <alignment horizontal="left" vertical="center" textRotation="0" indent="0" justifyLastLine="0" shrinkToFit="0" readingOrder="0"/>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name val="Calibri Light"/>
        <scheme val="major"/>
      </font>
      <numFmt numFmtId="0" formatCode="General"/>
      <fill>
        <patternFill patternType="solid">
          <fgColor theme="0"/>
          <bgColor indexed="65"/>
        </patternFill>
      </fill>
    </dxf>
    <dxf>
      <font>
        <name val="Calibri Light"/>
        <scheme val="major"/>
      </font>
      <numFmt numFmtId="0" formatCode="General"/>
      <fill>
        <patternFill patternType="solid">
          <fgColor theme="0"/>
          <bgColor indexed="65"/>
        </patternFill>
      </fill>
    </dxf>
    <dxf>
      <font>
        <name val="Calibri Light"/>
        <scheme val="major"/>
      </font>
      <numFmt numFmtId="0" formatCode="General"/>
      <fill>
        <patternFill patternType="solid">
          <fgColor theme="0"/>
          <bgColor indexed="65"/>
        </patternFill>
      </fill>
      <border diagonalUp="0" diagonalDown="0">
        <left/>
        <right style="thin">
          <color indexed="64"/>
        </right>
        <top style="thin">
          <color indexed="64"/>
        </top>
        <bottom/>
        <vertical/>
        <horizontal/>
      </border>
    </dxf>
    <dxf>
      <font>
        <name val="Calibri Light"/>
        <scheme val="major"/>
      </font>
      <numFmt numFmtId="0" formatCode="General"/>
      <fill>
        <patternFill patternType="solid">
          <fgColor theme="0"/>
          <bgColor indexed="65"/>
        </patternFill>
      </fill>
      <border diagonalUp="0" diagonalDown="0">
        <left style="thin">
          <color indexed="64"/>
        </left>
        <right/>
        <top style="thin">
          <color indexed="64"/>
        </top>
        <bottom/>
        <vertical/>
        <horizontal/>
      </border>
    </dxf>
    <dxf>
      <font>
        <name val="Calibri Light"/>
        <scheme val="major"/>
      </font>
      <numFmt numFmtId="0" formatCode="General"/>
      <fill>
        <patternFill patternType="solid">
          <fgColor theme="0"/>
          <bgColor indexed="65"/>
        </patternFill>
      </fill>
    </dxf>
    <dxf>
      <font>
        <name val="Calibri Light"/>
        <scheme val="major"/>
      </font>
      <numFmt numFmtId="0" formatCode="General"/>
      <fill>
        <patternFill patternType="solid">
          <fgColor theme="0"/>
          <bgColor indexed="65"/>
        </patternFill>
      </fill>
    </dxf>
    <dxf>
      <font>
        <name val="Calibri Light"/>
        <scheme val="major"/>
      </font>
      <numFmt numFmtId="0" formatCode="General"/>
      <fill>
        <patternFill patternType="solid">
          <fgColor theme="0"/>
          <bgColor indexed="65"/>
        </patternFill>
      </fill>
      <border diagonalUp="0" diagonalDown="0">
        <left/>
        <right style="thin">
          <color indexed="64"/>
        </right>
        <top style="thin">
          <color indexed="64"/>
        </top>
        <bottom/>
        <vertical/>
        <horizontal/>
      </border>
    </dxf>
    <dxf>
      <font>
        <name val="Calibri Light"/>
        <scheme val="major"/>
      </font>
      <numFmt numFmtId="0" formatCode="General"/>
      <fill>
        <patternFill patternType="solid">
          <fgColor theme="0"/>
          <bgColor indexed="65"/>
        </patternFill>
      </fill>
      <border diagonalUp="0" diagonalDown="0">
        <left style="thin">
          <color indexed="64"/>
        </left>
        <right/>
        <top style="thin">
          <color indexed="64"/>
        </top>
        <bottom/>
        <vertical/>
        <horizontal/>
      </border>
    </dxf>
    <dxf>
      <font>
        <name val="Calibri Light"/>
        <scheme val="major"/>
      </font>
      <numFmt numFmtId="0" formatCode="General"/>
      <fill>
        <patternFill patternType="solid">
          <fgColor theme="0"/>
          <bgColor indexed="65"/>
        </patternFill>
      </fill>
    </dxf>
    <dxf>
      <font>
        <name val="Calibri Light"/>
        <scheme val="major"/>
      </font>
      <numFmt numFmtId="0" formatCode="General"/>
      <fill>
        <patternFill patternType="solid">
          <fgColor theme="0"/>
          <bgColor indexed="65"/>
        </patternFill>
      </fill>
    </dxf>
    <dxf>
      <font>
        <name val="Calibri Light"/>
        <scheme val="major"/>
      </font>
      <numFmt numFmtId="0" formatCode="General"/>
      <fill>
        <patternFill patternType="solid">
          <fgColor theme="0"/>
          <bgColor indexed="65"/>
        </patternFill>
      </fill>
      <border diagonalUp="0" diagonalDown="0">
        <left/>
        <right style="thin">
          <color indexed="64"/>
        </right>
        <top style="thin">
          <color indexed="64"/>
        </top>
        <bottom/>
        <vertical/>
        <horizontal/>
      </border>
    </dxf>
    <dxf>
      <font>
        <name val="Calibri Light"/>
        <scheme val="major"/>
      </font>
      <numFmt numFmtId="0" formatCode="General"/>
      <fill>
        <patternFill patternType="solid">
          <fgColor theme="0"/>
          <bgColor indexed="65"/>
        </patternFill>
      </fill>
      <border diagonalUp="0" diagonalDown="0">
        <left style="thin">
          <color indexed="64"/>
        </left>
        <right/>
        <top style="thin">
          <color indexed="64"/>
        </top>
        <bottom/>
        <vertical/>
        <horizontal/>
      </border>
    </dxf>
    <dxf>
      <font>
        <name val="Calibri Light"/>
        <scheme val="major"/>
      </font>
      <numFmt numFmtId="0" formatCode="General"/>
      <fill>
        <patternFill patternType="solid">
          <fgColor theme="0"/>
          <bgColor indexed="65"/>
        </patternFill>
      </fill>
    </dxf>
    <dxf>
      <font>
        <name val="Calibri Light"/>
        <scheme val="major"/>
      </font>
      <numFmt numFmtId="0" formatCode="General"/>
      <fill>
        <patternFill patternType="solid">
          <fgColor theme="0"/>
          <bgColor indexed="65"/>
        </patternFill>
      </fill>
    </dxf>
    <dxf>
      <font>
        <name val="Calibri Light"/>
        <scheme val="major"/>
      </font>
      <fill>
        <patternFill patternType="solid">
          <fgColor indexed="64"/>
          <bgColor theme="0"/>
        </patternFill>
      </fill>
    </dxf>
    <dxf>
      <font>
        <b val="0"/>
        <i val="0"/>
        <strike val="0"/>
        <condense val="0"/>
        <extend val="0"/>
        <outline val="0"/>
        <shadow val="0"/>
        <u val="none"/>
        <vertAlign val="baseline"/>
        <sz val="10"/>
        <color theme="1"/>
        <name val="Calibri Light"/>
        <scheme val="major"/>
      </font>
      <alignment horizontal="center" vertical="top" textRotation="0" wrapText="1" indent="0" justifyLastLine="0" shrinkToFit="0" readingOrder="0"/>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border diagonalUp="0" diagonalDown="0">
        <left/>
        <right style="thin">
          <color indexed="64"/>
        </right>
        <top/>
        <bottom/>
        <vertical/>
        <horizontal/>
      </border>
    </dxf>
    <dxf>
      <font>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name val="Calibri Light"/>
        <scheme val="major"/>
      </font>
      <numFmt numFmtId="0" formatCode="General"/>
      <fill>
        <patternFill patternType="solid">
          <fgColor indexed="64"/>
          <bgColor theme="0"/>
        </patternFill>
      </fill>
      <border diagonalUp="0" diagonalDown="0">
        <left/>
        <right style="thin">
          <color indexed="64"/>
        </right>
        <top/>
        <bottom/>
        <vertical/>
        <horizontal/>
      </border>
    </dxf>
    <dxf>
      <font>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border diagonalUp="0" diagonalDown="0">
        <left/>
        <right style="thin">
          <color indexed="64"/>
        </right>
        <top/>
        <bottom/>
        <vertical/>
        <horizontal/>
      </border>
    </dxf>
    <dxf>
      <font>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name val="Calibri Light"/>
        <scheme val="major"/>
      </font>
      <numFmt numFmtId="0" formatCode="General"/>
      <fill>
        <patternFill patternType="solid">
          <fgColor indexed="64"/>
          <bgColor theme="0"/>
        </patternFill>
      </fill>
    </dxf>
    <dxf>
      <font>
        <name val="Calibri Light"/>
        <scheme val="major"/>
      </font>
      <fill>
        <patternFill patternType="solid">
          <fgColor indexed="64"/>
          <bgColor theme="0"/>
        </patternFill>
      </fill>
    </dxf>
    <dxf>
      <font>
        <b val="0"/>
        <i val="0"/>
        <strike val="0"/>
        <condense val="0"/>
        <extend val="0"/>
        <outline val="0"/>
        <shadow val="0"/>
        <u val="none"/>
        <vertAlign val="baseline"/>
        <sz val="10"/>
        <color theme="1"/>
        <name val="Calibri Light"/>
        <scheme val="major"/>
      </font>
      <alignment horizontal="center" vertical="top" textRotation="0" wrapText="1" indent="0" justifyLastLine="0" shrinkToFit="0" readingOrder="0"/>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right style="thin">
          <color indexed="64"/>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right style="thin">
          <color indexed="64"/>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right style="thin">
          <color indexed="64"/>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right style="thin">
          <color indexed="64"/>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style="thin">
          <color indexed="64"/>
        </left>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left/>
        <right style="thin">
          <color indexed="64"/>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border diagonalUp="0" diagonalDown="0" outline="0">
        <left style="thin">
          <color indexed="64"/>
        </left>
        <right/>
        <top/>
        <bottom/>
      </border>
    </dxf>
    <dxf>
      <font>
        <b val="0"/>
        <i val="0"/>
        <strike val="0"/>
        <condense val="0"/>
        <extend val="0"/>
        <outline val="0"/>
        <shadow val="0"/>
        <u val="none"/>
        <vertAlign val="baseline"/>
        <sz val="10"/>
        <color theme="1"/>
        <name val="Calibri Light"/>
        <scheme val="major"/>
      </font>
      <numFmt numFmtId="3" formatCode="#,##0"/>
      <fill>
        <patternFill patternType="solid">
          <fgColor indexed="64"/>
          <bgColor theme="4" tint="0.79998168889431442"/>
        </patternFill>
      </fill>
      <alignment horizontal="center" textRotation="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alignment horizontal="center" textRotation="0" indent="0" justifyLastLine="0" shrinkToFit="0" readingOrder="0"/>
      <border outline="0">
        <right style="thin">
          <color indexed="64"/>
        </right>
      </border>
    </dxf>
    <dxf>
      <font>
        <b val="0"/>
        <i val="0"/>
        <strike val="0"/>
        <condense val="0"/>
        <extend val="0"/>
        <outline val="0"/>
        <shadow val="0"/>
        <u val="none"/>
        <vertAlign val="baseline"/>
        <sz val="10"/>
        <color theme="1"/>
        <name val="Calibri Light"/>
        <scheme val="major"/>
      </font>
      <numFmt numFmtId="0" formatCode="General"/>
      <fill>
        <patternFill patternType="solid">
          <fgColor theme="0"/>
          <bgColor indexed="65"/>
        </patternFill>
      </fill>
    </dxf>
    <dxf>
      <fill>
        <patternFill patternType="solid">
          <fgColor indexed="64"/>
          <bgColor theme="0"/>
        </patternFill>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name val="Calibri Light"/>
        <scheme val="major"/>
      </font>
      <numFmt numFmtId="0" formatCode="General"/>
      <fill>
        <patternFill patternType="solid">
          <fgColor indexed="64"/>
          <bgColor theme="0"/>
        </patternFill>
      </fill>
      <alignment horizontal="left" textRotation="0" indent="0" justifyLastLine="0" shrinkToFit="0"/>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alignment horizontal="left" textRotation="0" indent="0" justifyLastLine="0" shrinkToFit="0"/>
      <border diagonalUp="0" diagonalDown="0" outline="0">
        <left/>
        <right style="thin">
          <color indexed="64"/>
        </right>
        <top/>
        <bottom/>
      </border>
    </dxf>
    <dxf>
      <font>
        <name val="Calibri Light"/>
        <scheme val="major"/>
      </font>
      <numFmt numFmtId="0" formatCode="General"/>
      <fill>
        <patternFill patternType="solid">
          <fgColor indexed="64"/>
          <bgColor theme="0"/>
        </patternFill>
      </fill>
      <border diagonalUp="0" diagonalDown="0" outline="0">
        <left style="thin">
          <color indexed="64"/>
        </left>
        <right/>
        <top/>
        <bottom/>
      </border>
    </dxf>
    <dxf>
      <font>
        <name val="Calibri Light"/>
        <scheme val="major"/>
      </font>
      <numFmt numFmtId="0" formatCode="General"/>
      <fill>
        <patternFill patternType="solid">
          <fgColor indexed="64"/>
          <bgColor theme="0"/>
        </patternFill>
      </fill>
      <alignment horizontal="left" textRotation="0" indent="0" justifyLastLine="0" shrinkToFit="0"/>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alignment horizontal="left" textRotation="0" indent="0" justifyLastLine="0" shrinkToFit="0"/>
      <border diagonalUp="0" diagonalDown="0" outline="0">
        <left/>
        <right style="thin">
          <color indexed="64"/>
        </right>
        <top/>
        <bottom/>
      </border>
    </dxf>
    <dxf>
      <font>
        <name val="Calibri Light"/>
        <scheme val="major"/>
      </font>
      <numFmt numFmtId="0" formatCode="General"/>
      <fill>
        <patternFill patternType="solid">
          <fgColor indexed="64"/>
          <bgColor theme="0"/>
        </patternFill>
      </fill>
      <border diagonalUp="0" diagonalDown="0" outline="0">
        <left style="thin">
          <color indexed="64"/>
        </left>
        <right/>
        <top/>
        <bottom/>
      </border>
    </dxf>
    <dxf>
      <font>
        <name val="Calibri Light"/>
        <scheme val="major"/>
      </font>
      <numFmt numFmtId="0" formatCode="General"/>
      <fill>
        <patternFill patternType="solid">
          <fgColor indexed="64"/>
          <bgColor theme="0"/>
        </patternFill>
      </fill>
      <alignment horizontal="left" textRotation="0" indent="0" justifyLastLine="0" shrinkToFit="0"/>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alignment horizontal="left" textRotation="0" indent="0" justifyLastLine="0" shrinkToFit="0"/>
      <border diagonalUp="0" diagonalDown="0" outline="0">
        <left/>
        <right style="thin">
          <color indexed="64"/>
        </right>
        <top/>
        <bottom/>
      </border>
    </dxf>
    <dxf>
      <font>
        <name val="Calibri Light"/>
        <scheme val="major"/>
      </font>
      <numFmt numFmtId="0" formatCode="General"/>
      <fill>
        <patternFill patternType="solid">
          <fgColor indexed="64"/>
          <bgColor theme="0"/>
        </patternFill>
      </fill>
      <border diagonalUp="0" diagonalDown="0" outline="0">
        <left style="thin">
          <color indexed="64"/>
        </left>
        <right/>
        <top/>
        <bottom/>
      </border>
    </dxf>
    <dxf>
      <font>
        <name val="Calibri Light"/>
        <scheme val="major"/>
      </font>
      <numFmt numFmtId="0" formatCode="General"/>
      <fill>
        <patternFill patternType="solid">
          <fgColor indexed="64"/>
          <bgColor theme="0"/>
        </patternFill>
      </fill>
    </dxf>
    <dxf>
      <font>
        <name val="Calibri Light"/>
        <scheme val="major"/>
      </font>
      <numFmt numFmtId="0" formatCode="General"/>
      <fill>
        <patternFill patternType="solid">
          <fgColor indexed="64"/>
          <bgColor theme="0"/>
        </patternFill>
      </fill>
    </dxf>
    <dxf>
      <border outline="0">
        <right style="thin">
          <color indexed="64"/>
        </right>
      </border>
    </dxf>
    <dxf>
      <font>
        <name val="Calibri Light"/>
        <scheme val="major"/>
      </font>
      <fill>
        <patternFill patternType="solid">
          <fgColor indexed="64"/>
          <bgColor theme="0"/>
        </patternFill>
      </fill>
    </dxf>
    <dxf>
      <font>
        <b val="0"/>
        <i val="0"/>
        <strike val="0"/>
        <condense val="0"/>
        <extend val="0"/>
        <outline val="0"/>
        <shadow val="0"/>
        <u val="none"/>
        <vertAlign val="baseline"/>
        <sz val="10"/>
        <color theme="1"/>
        <name val="Calibri Light"/>
        <scheme val="major"/>
      </font>
      <alignment horizontal="center" vertical="top" textRotation="0" wrapText="1" indent="0" justifyLastLine="0" shrinkToFit="0" readingOrder="0"/>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ill>
        <patternFill>
          <bgColor theme="0" tint="-0.14996795556505021"/>
        </patternFill>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strike val="0"/>
        <outline val="0"/>
        <shadow val="0"/>
        <u val="none"/>
        <vertAlign val="baseline"/>
        <sz val="10"/>
        <color theme="1"/>
        <name val="Calibri Light"/>
        <scheme val="major"/>
      </font>
      <numFmt numFmtId="0" formatCode="General"/>
      <fill>
        <patternFill patternType="solid">
          <fgColor indexed="64"/>
          <bgColor theme="0"/>
        </patternFill>
      </fill>
      <border diagonalUp="0" diagonalDown="0">
        <left/>
        <right style="thin">
          <color indexed="64"/>
        </right>
        <top/>
        <bottom/>
        <vertical/>
        <horizontal/>
      </border>
    </dxf>
    <dxf>
      <font>
        <strike val="0"/>
        <outline val="0"/>
        <shadow val="0"/>
        <u val="none"/>
        <vertAlign val="baseline"/>
        <sz val="10"/>
        <color theme="1"/>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strike val="0"/>
        <outline val="0"/>
        <shadow val="0"/>
        <u val="none"/>
        <vertAlign val="baseline"/>
        <sz val="10"/>
        <color theme="1"/>
        <name val="Calibri Light"/>
        <scheme val="major"/>
      </font>
      <numFmt numFmtId="0" formatCode="General"/>
      <fill>
        <patternFill patternType="solid">
          <fgColor indexed="64"/>
          <bgColor theme="0"/>
        </patternFill>
      </fill>
      <border diagonalUp="0" diagonalDown="0">
        <left/>
        <right style="thin">
          <color indexed="64"/>
        </right>
        <top/>
        <bottom/>
        <vertical/>
        <horizontal/>
      </border>
    </dxf>
    <dxf>
      <font>
        <strike val="0"/>
        <outline val="0"/>
        <shadow val="0"/>
        <u val="none"/>
        <vertAlign val="baseline"/>
        <sz val="10"/>
        <color theme="1"/>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strike val="0"/>
        <outline val="0"/>
        <shadow val="0"/>
        <u val="none"/>
        <vertAlign val="baseline"/>
        <sz val="10"/>
        <color theme="1"/>
        <name val="Calibri Light"/>
        <scheme val="major"/>
      </font>
      <numFmt numFmtId="0" formatCode="General"/>
      <fill>
        <patternFill patternType="solid">
          <fgColor indexed="64"/>
          <bgColor theme="0"/>
        </patternFill>
      </fill>
      <border diagonalUp="0" diagonalDown="0">
        <left/>
        <right style="thin">
          <color indexed="64"/>
        </right>
        <top/>
        <bottom/>
        <vertical/>
        <horizontal/>
      </border>
    </dxf>
    <dxf>
      <font>
        <strike val="0"/>
        <outline val="0"/>
        <shadow val="0"/>
        <u val="none"/>
        <vertAlign val="baseline"/>
        <sz val="10"/>
        <color theme="1"/>
        <name val="Calibri Light"/>
        <scheme val="major"/>
      </font>
      <numFmt numFmtId="0" formatCode="General"/>
      <fill>
        <patternFill patternType="solid">
          <fgColor indexed="64"/>
          <bgColor theme="0"/>
        </patternFill>
      </fill>
      <border diagonalUp="0" diagonalDown="0">
        <left style="thin">
          <color indexed="64"/>
        </left>
        <right/>
        <top/>
        <bottom/>
        <vertical/>
        <horizontal/>
      </border>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b val="0"/>
        <i val="0"/>
        <strike val="0"/>
        <condense val="0"/>
        <extend val="0"/>
        <outline val="0"/>
        <shadow val="0"/>
        <u val="none"/>
        <vertAlign val="baseline"/>
        <sz val="10"/>
        <color theme="1"/>
        <name val="Calibri Light"/>
        <scheme val="major"/>
      </font>
      <alignment horizontal="center" vertical="top" textRotation="0" wrapText="1" indent="0" justifyLastLine="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name val="Calibri Light"/>
        <scheme val="major"/>
      </font>
    </dxf>
    <dxf>
      <font>
        <name val="Calibri Light"/>
        <scheme val="major"/>
      </font>
    </dxf>
    <dxf>
      <font>
        <name val="Calibri Light"/>
        <scheme val="major"/>
      </font>
    </dxf>
    <dxf>
      <font>
        <name val="Calibri Light"/>
        <scheme val="major"/>
      </font>
    </dxf>
    <dxf>
      <font>
        <name val="Calibri Light"/>
        <scheme val="major"/>
      </font>
    </dxf>
    <dxf>
      <font>
        <name val="Calibri Light"/>
        <scheme val="major"/>
      </font>
    </dxf>
    <dxf>
      <font>
        <name val="Calibri Light"/>
        <scheme val="major"/>
      </font>
    </dxf>
    <dxf>
      <numFmt numFmtId="164" formatCode="0.0%"/>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strike val="0"/>
        <outline val="0"/>
        <shadow val="0"/>
        <u val="none"/>
        <vertAlign val="baseline"/>
        <sz val="10"/>
        <color theme="1"/>
        <name val="Calibri Light"/>
        <scheme val="major"/>
      </font>
      <numFmt numFmtId="0" formatCode="General"/>
      <fill>
        <patternFill>
          <fgColor indexed="64"/>
          <bgColor theme="0"/>
        </patternFill>
      </fill>
    </dxf>
    <dxf>
      <font>
        <strike val="0"/>
        <outline val="0"/>
        <shadow val="0"/>
        <u val="none"/>
        <vertAlign val="baseline"/>
        <sz val="10"/>
        <color theme="1"/>
        <name val="Calibri Light"/>
        <scheme val="major"/>
      </font>
      <numFmt numFmtId="0" formatCode="General"/>
      <fill>
        <patternFill>
          <fgColor indexed="64"/>
          <bgColor theme="0"/>
        </patternFill>
      </fill>
    </dxf>
    <dxf>
      <font>
        <strike val="0"/>
        <outline val="0"/>
        <shadow val="0"/>
        <u val="none"/>
        <vertAlign val="baseline"/>
        <sz val="10"/>
        <color theme="1"/>
        <name val="Calibri Light"/>
        <scheme val="major"/>
      </font>
      <numFmt numFmtId="0" formatCode="General"/>
      <fill>
        <patternFill>
          <fgColor indexed="64"/>
          <bgColor theme="0"/>
        </patternFill>
      </fill>
      <border diagonalUp="0" diagonalDown="0">
        <left/>
        <right style="thin">
          <color indexed="64"/>
        </right>
        <top/>
        <bottom/>
        <vertical/>
        <horizontal/>
      </border>
    </dxf>
    <dxf>
      <font>
        <strike val="0"/>
        <outline val="0"/>
        <shadow val="0"/>
        <u val="none"/>
        <vertAlign val="baseline"/>
        <sz val="10"/>
        <color theme="1"/>
        <name val="Calibri Light"/>
        <scheme val="major"/>
      </font>
      <numFmt numFmtId="0" formatCode="General"/>
      <fill>
        <patternFill>
          <fgColor indexed="64"/>
          <bgColor theme="0"/>
        </patternFill>
      </fill>
      <border diagonalUp="0" diagonalDown="0">
        <left style="thin">
          <color indexed="64"/>
        </left>
        <right/>
        <top/>
        <bottom/>
        <vertical/>
        <horizontal/>
      </border>
    </dxf>
    <dxf>
      <font>
        <strike val="0"/>
        <outline val="0"/>
        <shadow val="0"/>
        <u val="none"/>
        <vertAlign val="baseline"/>
        <sz val="10"/>
        <color theme="1"/>
        <name val="Calibri Light"/>
        <scheme val="major"/>
      </font>
      <numFmt numFmtId="0" formatCode="General"/>
      <fill>
        <patternFill>
          <fgColor indexed="64"/>
          <bgColor theme="0"/>
        </patternFill>
      </fill>
      <border diagonalUp="0" diagonalDown="0">
        <left/>
        <right style="thin">
          <color indexed="64"/>
        </right>
        <top/>
        <bottom/>
        <vertical/>
        <horizontal/>
      </border>
    </dxf>
    <dxf>
      <font>
        <strike val="0"/>
        <outline val="0"/>
        <shadow val="0"/>
        <u val="none"/>
        <vertAlign val="baseline"/>
        <sz val="10"/>
        <color theme="1"/>
        <name val="Calibri Light"/>
        <scheme val="major"/>
      </font>
      <numFmt numFmtId="0" formatCode="General"/>
      <fill>
        <patternFill>
          <fgColor indexed="64"/>
          <bgColor theme="0"/>
        </patternFill>
      </fill>
      <border diagonalUp="0" diagonalDown="0">
        <left style="thin">
          <color indexed="64"/>
        </left>
        <right/>
        <top/>
        <bottom/>
        <vertical/>
        <horizontal/>
      </border>
    </dxf>
    <dxf>
      <font>
        <strike val="0"/>
        <outline val="0"/>
        <shadow val="0"/>
        <u val="none"/>
        <vertAlign val="baseline"/>
        <sz val="10"/>
        <color theme="1"/>
        <name val="Calibri Light"/>
        <scheme val="major"/>
      </font>
      <numFmt numFmtId="0" formatCode="General"/>
      <fill>
        <patternFill>
          <fgColor indexed="64"/>
          <bgColor theme="0"/>
        </patternFill>
      </fill>
    </dxf>
    <dxf>
      <font>
        <strike val="0"/>
        <outline val="0"/>
        <shadow val="0"/>
        <u val="none"/>
        <vertAlign val="baseline"/>
        <sz val="10"/>
        <color theme="1"/>
        <name val="Calibri Light"/>
        <scheme val="major"/>
      </font>
      <numFmt numFmtId="0" formatCode="General"/>
      <fill>
        <patternFill>
          <fgColor indexed="64"/>
          <bgColor theme="0"/>
        </patternFill>
      </fill>
    </dxf>
    <dxf>
      <font>
        <strike val="0"/>
        <outline val="0"/>
        <shadow val="0"/>
        <u val="none"/>
        <vertAlign val="baseline"/>
        <sz val="10"/>
        <color theme="1"/>
        <name val="Calibri Light"/>
        <scheme val="major"/>
      </font>
      <numFmt numFmtId="0" formatCode="General"/>
      <fill>
        <patternFill>
          <fgColor indexed="64"/>
          <bgColor theme="0"/>
        </patternFill>
      </fill>
      <border diagonalUp="0" diagonalDown="0">
        <left/>
        <right style="thin">
          <color indexed="64"/>
        </right>
        <top/>
        <bottom/>
        <vertical/>
        <horizontal/>
      </border>
    </dxf>
    <dxf>
      <font>
        <strike val="0"/>
        <outline val="0"/>
        <shadow val="0"/>
        <u val="none"/>
        <vertAlign val="baseline"/>
        <sz val="10"/>
        <color theme="1"/>
        <name val="Calibri Light"/>
        <scheme val="major"/>
      </font>
      <numFmt numFmtId="0" formatCode="General"/>
      <fill>
        <patternFill>
          <fgColor indexed="64"/>
          <bgColor theme="0"/>
        </patternFill>
      </fill>
      <border diagonalUp="0" diagonalDown="0">
        <left style="thin">
          <color indexed="64"/>
        </left>
        <right/>
        <top/>
        <bottom/>
        <vertical/>
        <horizontal/>
      </border>
    </dxf>
    <dxf>
      <font>
        <strike val="0"/>
        <outline val="0"/>
        <shadow val="0"/>
        <u val="none"/>
        <vertAlign val="baseline"/>
        <sz val="10"/>
        <color theme="1"/>
        <name val="Calibri Light"/>
        <scheme val="major"/>
      </font>
      <numFmt numFmtId="0" formatCode="General"/>
      <fill>
        <patternFill>
          <fgColor indexed="64"/>
          <bgColor theme="0"/>
        </patternFill>
      </fill>
    </dxf>
    <dxf>
      <font>
        <strike val="0"/>
        <outline val="0"/>
        <shadow val="0"/>
        <u val="none"/>
        <vertAlign val="baseline"/>
        <sz val="10"/>
        <color theme="1"/>
        <name val="Calibri Light"/>
        <scheme val="major"/>
      </font>
      <fill>
        <patternFill>
          <fgColor indexed="64"/>
          <bgColor theme="0"/>
        </patternFill>
      </fill>
    </dxf>
    <dxf>
      <font>
        <b val="0"/>
        <i val="0"/>
        <strike val="0"/>
        <condense val="0"/>
        <extend val="0"/>
        <outline val="0"/>
        <shadow val="0"/>
        <u val="none"/>
        <vertAlign val="baseline"/>
        <sz val="10"/>
        <color theme="1"/>
        <name val="Calibri Light"/>
        <scheme val="major"/>
      </font>
      <alignment horizontal="center" vertical="top" textRotation="0" wrapText="1" indent="0" justifyLastLine="0" shrinkToFit="0"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name val="Calibri Light"/>
        <scheme val="major"/>
      </font>
    </dxf>
    <dxf>
      <font>
        <name val="Calibri Light"/>
        <scheme val="major"/>
      </font>
    </dxf>
    <dxf>
      <font>
        <name val="Calibri Light"/>
        <scheme val="major"/>
      </font>
    </dxf>
    <dxf>
      <font>
        <name val="Calibri Light"/>
        <scheme val="major"/>
      </font>
    </dxf>
    <dxf>
      <font>
        <name val="Calibri Light"/>
        <scheme val="major"/>
      </font>
    </dxf>
    <dxf>
      <font>
        <name val="Calibri Light"/>
        <scheme val="major"/>
      </font>
    </dxf>
    <dxf>
      <font>
        <name val="Calibri Light"/>
        <scheme val="major"/>
      </font>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strike val="0"/>
        <outline val="0"/>
        <shadow val="0"/>
        <u val="none"/>
        <vertAlign val="baseline"/>
        <sz val="10"/>
        <color theme="1"/>
        <name val="Calibri Light"/>
        <scheme val="major"/>
      </font>
      <numFmt numFmtId="0" formatCode="General"/>
      <fill>
        <patternFill patternType="solid">
          <fgColor indexed="64"/>
          <bgColor theme="0"/>
        </patternFill>
      </fill>
      <border diagonalUp="0" diagonalDown="0" outline="0">
        <left style="thin">
          <color indexed="64"/>
        </left>
        <right/>
        <top/>
        <bottom/>
      </border>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strike val="0"/>
        <outline val="0"/>
        <shadow val="0"/>
        <u val="none"/>
        <vertAlign val="baseline"/>
        <sz val="10"/>
        <color theme="1"/>
        <name val="Calibri Light"/>
        <scheme val="major"/>
      </font>
      <numFmt numFmtId="0" formatCode="General"/>
      <fill>
        <patternFill patternType="solid">
          <fgColor indexed="64"/>
          <bgColor theme="0"/>
        </patternFill>
      </fill>
      <border diagonalUp="0" diagonalDown="0" outline="0">
        <left/>
        <right style="thin">
          <color indexed="64"/>
        </right>
        <top/>
        <bottom/>
      </border>
    </dxf>
    <dxf>
      <font>
        <strike val="0"/>
        <outline val="0"/>
        <shadow val="0"/>
        <u val="none"/>
        <vertAlign val="baseline"/>
        <sz val="10"/>
        <color theme="1"/>
        <name val="Calibri Light"/>
        <scheme val="major"/>
      </font>
      <numFmt numFmtId="0" formatCode="General"/>
      <fill>
        <patternFill patternType="solid">
          <fgColor indexed="64"/>
          <bgColor theme="0"/>
        </patternFill>
      </fill>
      <border diagonalUp="0" diagonalDown="0" outline="0">
        <left style="thin">
          <color indexed="64"/>
        </left>
        <right/>
        <top/>
        <bottom/>
      </border>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strike val="0"/>
        <outline val="0"/>
        <shadow val="0"/>
        <u val="none"/>
        <vertAlign val="baseline"/>
        <sz val="10"/>
        <color theme="1"/>
        <name val="Calibri Light"/>
        <scheme val="major"/>
      </font>
      <numFmt numFmtId="0" formatCode="General"/>
      <fill>
        <patternFill patternType="solid">
          <fgColor indexed="64"/>
          <bgColor theme="0"/>
        </patternFill>
      </fill>
      <border diagonalUp="0" diagonalDown="0" outline="0">
        <left/>
        <right style="thin">
          <color indexed="64"/>
        </right>
        <top/>
        <bottom/>
      </border>
    </dxf>
    <dxf>
      <font>
        <strike val="0"/>
        <outline val="0"/>
        <shadow val="0"/>
        <u val="none"/>
        <vertAlign val="baseline"/>
        <sz val="10"/>
        <color theme="1"/>
        <name val="Calibri Light"/>
        <scheme val="major"/>
      </font>
      <numFmt numFmtId="0" formatCode="General"/>
      <fill>
        <patternFill patternType="solid">
          <fgColor indexed="64"/>
          <bgColor theme="0"/>
        </patternFill>
      </fill>
      <border diagonalUp="0" diagonalDown="0" outline="0">
        <left style="thin">
          <color indexed="64"/>
        </left>
        <right/>
        <top/>
        <bottom/>
      </border>
    </dxf>
    <dxf>
      <font>
        <strike val="0"/>
        <outline val="0"/>
        <shadow val="0"/>
        <u val="none"/>
        <vertAlign val="baseline"/>
        <sz val="10"/>
        <color theme="1"/>
        <name val="Calibri Light"/>
        <scheme val="major"/>
      </font>
      <numFmt numFmtId="0" formatCode="General"/>
      <fill>
        <patternFill patternType="solid">
          <fgColor indexed="64"/>
          <bgColor theme="0"/>
        </patternFill>
      </fill>
    </dxf>
    <dxf>
      <font>
        <strike val="0"/>
        <outline val="0"/>
        <shadow val="0"/>
        <u val="none"/>
        <vertAlign val="baseline"/>
        <sz val="10"/>
        <color theme="1"/>
        <name val="Calibri Light"/>
        <scheme val="major"/>
      </font>
      <numFmt numFmtId="0" formatCode="General"/>
      <fill>
        <patternFill patternType="solid">
          <fgColor indexed="64"/>
          <bgColor theme="0"/>
        </patternFill>
      </fill>
    </dxf>
    <dxf>
      <border outline="0">
        <right style="thin">
          <color indexed="64"/>
        </right>
      </border>
    </dxf>
    <dxf>
      <font>
        <strike val="0"/>
        <outline val="0"/>
        <shadow val="0"/>
        <u val="none"/>
        <vertAlign val="baseline"/>
        <sz val="10"/>
        <color theme="1"/>
        <name val="Calibri Light"/>
        <scheme val="major"/>
      </font>
      <fill>
        <patternFill patternType="solid">
          <fgColor indexed="64"/>
          <bgColor theme="0"/>
        </patternFill>
      </fill>
    </dxf>
    <dxf>
      <font>
        <b val="0"/>
        <i val="0"/>
        <strike val="0"/>
        <condense val="0"/>
        <extend val="0"/>
        <outline val="0"/>
        <shadow val="0"/>
        <u val="none"/>
        <vertAlign val="baseline"/>
        <sz val="10"/>
        <color theme="1"/>
        <name val="Calibri Light"/>
        <scheme val="major"/>
      </font>
      <alignment horizontal="center" vertical="top" textRotation="0" wrapText="1" indent="0" justifyLastLine="0" shrinkToFit="0" readingOrder="0"/>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name val="Calibri Light"/>
        <scheme val="major"/>
      </font>
    </dxf>
    <dxf>
      <font>
        <name val="Calibri Light"/>
        <scheme val="major"/>
      </font>
    </dxf>
    <dxf>
      <font>
        <name val="Calibri Light"/>
        <scheme val="major"/>
      </font>
    </dxf>
    <dxf>
      <font>
        <name val="Calibri Light"/>
        <scheme val="major"/>
      </font>
    </dxf>
    <dxf>
      <font>
        <name val="Calibri Light"/>
        <scheme val="major"/>
      </font>
    </dxf>
    <dxf>
      <font>
        <name val="Calibri Light"/>
        <scheme val="major"/>
      </font>
    </dxf>
    <dxf>
      <font>
        <name val="Calibri Light"/>
        <scheme val="major"/>
      </font>
    </dxf>
    <dxf>
      <numFmt numFmtId="164" formatCode="0.0%"/>
    </dxf>
    <dxf>
      <font>
        <color theme="0"/>
      </font>
    </dxf>
    <dxf>
      <font>
        <color theme="0"/>
      </font>
    </dxf>
    <dxf>
      <font>
        <color theme="0"/>
      </font>
    </dxf>
    <dxf>
      <font>
        <color theme="0"/>
      </font>
    </dxf>
    <dxf>
      <font>
        <color theme="0"/>
      </font>
    </dxf>
    <dxf>
      <font>
        <b/>
        <i val="0"/>
      </font>
      <fill>
        <patternFill>
          <bgColor theme="4"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pivotCacheDefinition" Target="pivotCache/pivotCacheDefinition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v>Series1</c:v>
          </c:tx>
          <c:spPr>
            <a:solidFill>
              <a:schemeClr val="accent1"/>
            </a:solidFill>
            <a:ln>
              <a:noFill/>
            </a:ln>
            <a:effectLst/>
          </c:spPr>
          <c:invertIfNegative val="0"/>
          <c:cat>
            <c:strLit>
              <c:ptCount val="6"/>
              <c:pt idx="0">
                <c:v>Centralised transport service (PIC)</c:v>
              </c:pt>
              <c:pt idx="1">
                <c:v>Non-specialist team</c:v>
              </c:pt>
              <c:pt idx="2">
                <c:v>Other specialist team</c:v>
              </c:pt>
              <c:pt idx="3">
                <c:v>PICU</c:v>
              </c:pt>
              <c:pt idx="4">
                <c:v>Transport team from neonates</c:v>
              </c:pt>
              <c:pt idx="5">
                <c:v>Unknown</c:v>
              </c:pt>
            </c:strLit>
          </c:cat>
          <c:val>
            <c:numLit>
              <c:formatCode>General</c:formatCode>
              <c:ptCount val="6"/>
              <c:pt idx="0">
                <c:v>0.79890975166565714</c:v>
              </c:pt>
              <c:pt idx="1">
                <c:v>6.4258576069599685E-2</c:v>
              </c:pt>
              <c:pt idx="2">
                <c:v>2.9458730246131822E-2</c:v>
              </c:pt>
              <c:pt idx="3">
                <c:v>1.5527779307306866E-2</c:v>
              </c:pt>
              <c:pt idx="4">
                <c:v>8.6228731898023242E-2</c:v>
              </c:pt>
              <c:pt idx="5">
                <c:v>5.6164308132812066E-3</c:v>
              </c:pt>
            </c:numLit>
          </c:val>
          <c:extLst>
            <c:ext xmlns:c16="http://schemas.microsoft.com/office/drawing/2014/chart" uri="{C3380CC4-5D6E-409C-BE32-E72D297353CC}">
              <c16:uniqueId val="{00000000-B05B-4878-869C-0898AADE80A2}"/>
            </c:ext>
          </c:extLst>
        </c:ser>
        <c:dLbls>
          <c:showLegendKey val="0"/>
          <c:showVal val="0"/>
          <c:showCatName val="0"/>
          <c:showSerName val="0"/>
          <c:showPercent val="0"/>
          <c:showBubbleSize val="0"/>
        </c:dLbls>
        <c:gapWidth val="82"/>
        <c:overlap val="-27"/>
        <c:axId val="197285136"/>
        <c:axId val="197285920"/>
      </c:barChart>
      <c:catAx>
        <c:axId val="19728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285920"/>
        <c:crosses val="autoZero"/>
        <c:auto val="1"/>
        <c:lblAlgn val="ctr"/>
        <c:lblOffset val="100"/>
        <c:noMultiLvlLbl val="0"/>
      </c:catAx>
      <c:valAx>
        <c:axId val="19728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285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v>Total</c:v>
          </c:tx>
          <c:spPr>
            <a:solidFill>
              <a:schemeClr val="accent1"/>
            </a:solidFill>
            <a:ln>
              <a:noFill/>
            </a:ln>
            <a:effectLst/>
          </c:spPr>
          <c:invertIfNegative val="0"/>
          <c:cat>
            <c:strLit>
              <c:ptCount val="6"/>
              <c:pt idx="0">
                <c:v>Centralised transport service (PIC)</c:v>
              </c:pt>
              <c:pt idx="1">
                <c:v>Non-specialist team</c:v>
              </c:pt>
              <c:pt idx="2">
                <c:v>Other specialist team</c:v>
              </c:pt>
              <c:pt idx="3">
                <c:v>PICU</c:v>
              </c:pt>
              <c:pt idx="4">
                <c:v>Transport team from neonates</c:v>
              </c:pt>
              <c:pt idx="5">
                <c:v>Unknown</c:v>
              </c:pt>
            </c:strLit>
          </c:cat>
          <c:val>
            <c:numLit>
              <c:formatCode>General</c:formatCode>
              <c:ptCount val="6"/>
              <c:pt idx="0">
                <c:v>0.79890975166565714</c:v>
              </c:pt>
              <c:pt idx="1">
                <c:v>6.4258576069599685E-2</c:v>
              </c:pt>
              <c:pt idx="2">
                <c:v>2.9458730246131822E-2</c:v>
              </c:pt>
              <c:pt idx="3">
                <c:v>1.5527779307306866E-2</c:v>
              </c:pt>
              <c:pt idx="4">
                <c:v>8.6228731898023242E-2</c:v>
              </c:pt>
              <c:pt idx="5">
                <c:v>5.6164308132812066E-3</c:v>
              </c:pt>
            </c:numLit>
          </c:val>
          <c:extLst>
            <c:ext xmlns:c16="http://schemas.microsoft.com/office/drawing/2014/chart" uri="{C3380CC4-5D6E-409C-BE32-E72D297353CC}">
              <c16:uniqueId val="{00000000-B05B-4878-869C-0898AADE80A2}"/>
            </c:ext>
          </c:extLst>
        </c:ser>
        <c:dLbls>
          <c:showLegendKey val="0"/>
          <c:showVal val="0"/>
          <c:showCatName val="0"/>
          <c:showSerName val="0"/>
          <c:showPercent val="0"/>
          <c:showBubbleSize val="0"/>
        </c:dLbls>
        <c:gapWidth val="82"/>
        <c:overlap val="-27"/>
        <c:axId val="197286704"/>
        <c:axId val="79223584"/>
      </c:barChart>
      <c:catAx>
        <c:axId val="19728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23584"/>
        <c:crosses val="autoZero"/>
        <c:auto val="1"/>
        <c:lblAlgn val="ctr"/>
        <c:lblOffset val="100"/>
        <c:noMultiLvlLbl val="0"/>
      </c:catAx>
      <c:valAx>
        <c:axId val="792235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286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[2.PICANet_2020Report_RetrievalTransferIntervention_v1.0.xlsx]27!PivotTable3</c:name>
    <c:fmtId val="0"/>
  </c:pivotSource>
  <c:chart>
    <c:autoTitleDeleted val="1"/>
    <c:pivotFmts>
      <c:pivotFmt>
        <c:idx val="0"/>
        <c:spPr>
          <a:solidFill>
            <a:schemeClr val="accent1"/>
          </a:solidFill>
          <a:ln>
            <a:noFill/>
          </a:ln>
          <a:effectLst/>
        </c:spPr>
        <c:marker>
          <c:symbol val="none"/>
        </c:marker>
      </c:pivotFmt>
    </c:pivotFmts>
    <c:plotArea>
      <c:layout>
        <c:manualLayout>
          <c:layoutTarget val="inner"/>
          <c:xMode val="edge"/>
          <c:yMode val="edge"/>
          <c:x val="6.9264948438822194E-2"/>
          <c:y val="3.9007081307008071E-2"/>
          <c:w val="0.91434160893822702"/>
          <c:h val="0.68760968123926924"/>
        </c:manualLayout>
      </c:layout>
      <c:barChart>
        <c:barDir val="col"/>
        <c:grouping val="clustered"/>
        <c:varyColors val="0"/>
        <c:ser>
          <c:idx val="0"/>
          <c:order val="0"/>
          <c:tx>
            <c:strRef>
              <c:f>'27'!$B$31</c:f>
              <c:strCache>
                <c:ptCount val="1"/>
                <c:pt idx="0">
                  <c:v>Total</c:v>
                </c:pt>
              </c:strCache>
            </c:strRef>
          </c:tx>
          <c:spPr>
            <a:solidFill>
              <a:schemeClr val="accent1"/>
            </a:solidFill>
            <a:ln>
              <a:noFill/>
            </a:ln>
            <a:effectLst/>
          </c:spPr>
          <c:invertIfNegative val="0"/>
          <c:cat>
            <c:strRef>
              <c:f>'27'!$A$32:$A$46</c:f>
              <c:strCache>
                <c:ptCount val="14"/>
                <c:pt idx="0">
                  <c:v>Blood / lymphatic</c:v>
                </c:pt>
                <c:pt idx="1">
                  <c:v>Body wall and cavities</c:v>
                </c:pt>
                <c:pt idx="2">
                  <c:v>Cardiovascular</c:v>
                </c:pt>
                <c:pt idx="3">
                  <c:v>Endocrine / metabolic</c:v>
                </c:pt>
                <c:pt idx="4">
                  <c:v>Gastrointestinal</c:v>
                </c:pt>
                <c:pt idx="5">
                  <c:v>Infection</c:v>
                </c:pt>
                <c:pt idx="6">
                  <c:v>Multisystem</c:v>
                </c:pt>
                <c:pt idx="7">
                  <c:v>Musculoskeletal</c:v>
                </c:pt>
                <c:pt idx="8">
                  <c:v>Neurological</c:v>
                </c:pt>
                <c:pt idx="9">
                  <c:v>Oncology</c:v>
                </c:pt>
                <c:pt idx="10">
                  <c:v>Respiratory</c:v>
                </c:pt>
                <c:pt idx="11">
                  <c:v>Trauma</c:v>
                </c:pt>
                <c:pt idx="12">
                  <c:v>Other</c:v>
                </c:pt>
                <c:pt idx="13">
                  <c:v>Unknown</c:v>
                </c:pt>
              </c:strCache>
            </c:strRef>
          </c:cat>
          <c:val>
            <c:numRef>
              <c:f>'27'!$B$32:$B$46</c:f>
              <c:numCache>
                <c:formatCode>0.00%</c:formatCode>
                <c:ptCount val="14"/>
                <c:pt idx="0">
                  <c:v>2.6563838903170524E-2</c:v>
                </c:pt>
                <c:pt idx="1">
                  <c:v>1.3710368466152529E-2</c:v>
                </c:pt>
                <c:pt idx="2">
                  <c:v>0.11225364181662383</c:v>
                </c:pt>
                <c:pt idx="3">
                  <c:v>6.1696658097686374E-2</c:v>
                </c:pt>
                <c:pt idx="4">
                  <c:v>6.7694944301628104E-2</c:v>
                </c:pt>
                <c:pt idx="5">
                  <c:v>5.9125964010282778E-2</c:v>
                </c:pt>
                <c:pt idx="6">
                  <c:v>0</c:v>
                </c:pt>
                <c:pt idx="7">
                  <c:v>5.9982862039417309E-3</c:v>
                </c:pt>
                <c:pt idx="8">
                  <c:v>0.28277634961439591</c:v>
                </c:pt>
                <c:pt idx="9">
                  <c:v>4.9700085689802914E-2</c:v>
                </c:pt>
                <c:pt idx="10">
                  <c:v>0.19451585261353899</c:v>
                </c:pt>
                <c:pt idx="11">
                  <c:v>5.9125964010282778E-2</c:v>
                </c:pt>
                <c:pt idx="12">
                  <c:v>6.5124250214224508E-2</c:v>
                </c:pt>
                <c:pt idx="13">
                  <c:v>1.7137960582690661E-3</c:v>
                </c:pt>
              </c:numCache>
            </c:numRef>
          </c:val>
          <c:extLst>
            <c:ext xmlns:c16="http://schemas.microsoft.com/office/drawing/2014/chart" uri="{C3380CC4-5D6E-409C-BE32-E72D297353CC}">
              <c16:uniqueId val="{00000000-AF0C-4193-937F-542627D63FF5}"/>
            </c:ext>
          </c:extLst>
        </c:ser>
        <c:dLbls>
          <c:showLegendKey val="0"/>
          <c:showVal val="0"/>
          <c:showCatName val="0"/>
          <c:showSerName val="0"/>
          <c:showPercent val="0"/>
          <c:showBubbleSize val="0"/>
        </c:dLbls>
        <c:gapWidth val="65"/>
        <c:overlap val="-27"/>
        <c:axId val="198802928"/>
        <c:axId val="198803320"/>
      </c:barChart>
      <c:catAx>
        <c:axId val="198802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803320"/>
        <c:crosses val="autoZero"/>
        <c:auto val="1"/>
        <c:lblAlgn val="ctr"/>
        <c:lblOffset val="100"/>
        <c:noMultiLvlLbl val="0"/>
      </c:catAx>
      <c:valAx>
        <c:axId val="198803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802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[2.PICANet_2020Report_RetrievalTransferIntervention_v1.0.xlsx]27a!PivotTable4</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'27a'!$B$34</c:f>
              <c:strCache>
                <c:ptCount val="1"/>
                <c:pt idx="0">
                  <c:v>Total</c:v>
                </c:pt>
              </c:strCache>
            </c:strRef>
          </c:tx>
          <c:spPr>
            <a:solidFill>
              <a:schemeClr val="accent1"/>
            </a:solidFill>
            <a:ln>
              <a:noFill/>
            </a:ln>
            <a:effectLst/>
          </c:spPr>
          <c:invertIfNegative val="0"/>
          <c:cat>
            <c:strRef>
              <c:f>'27a'!$A$35:$A$49</c:f>
              <c:strCache>
                <c:ptCount val="14"/>
                <c:pt idx="0">
                  <c:v>Blood / lymphatic</c:v>
                </c:pt>
                <c:pt idx="1">
                  <c:v>Body wall and cavities</c:v>
                </c:pt>
                <c:pt idx="2">
                  <c:v>Cardiovascular</c:v>
                </c:pt>
                <c:pt idx="3">
                  <c:v>Endocrine / metabolic</c:v>
                </c:pt>
                <c:pt idx="4">
                  <c:v>Gastrointestinal</c:v>
                </c:pt>
                <c:pt idx="5">
                  <c:v>Infection</c:v>
                </c:pt>
                <c:pt idx="6">
                  <c:v>Multisystem</c:v>
                </c:pt>
                <c:pt idx="7">
                  <c:v>Musculoskeletal</c:v>
                </c:pt>
                <c:pt idx="8">
                  <c:v>Neurological</c:v>
                </c:pt>
                <c:pt idx="9">
                  <c:v>Oncology</c:v>
                </c:pt>
                <c:pt idx="10">
                  <c:v>Other</c:v>
                </c:pt>
                <c:pt idx="11">
                  <c:v>Respiratory</c:v>
                </c:pt>
                <c:pt idx="12">
                  <c:v>Trauma</c:v>
                </c:pt>
                <c:pt idx="13">
                  <c:v>Unknown</c:v>
                </c:pt>
              </c:strCache>
            </c:strRef>
          </c:cat>
          <c:val>
            <c:numRef>
              <c:f>'27a'!$B$35:$B$49</c:f>
              <c:numCache>
                <c:formatCode>0.0%</c:formatCode>
                <c:ptCount val="14"/>
                <c:pt idx="0">
                  <c:v>8.8207435472412981E-3</c:v>
                </c:pt>
                <c:pt idx="1">
                  <c:v>2.0838266635093534E-2</c:v>
                </c:pt>
                <c:pt idx="2">
                  <c:v>0.18233483305706844</c:v>
                </c:pt>
                <c:pt idx="3">
                  <c:v>3.4039782145394271E-2</c:v>
                </c:pt>
                <c:pt idx="4">
                  <c:v>5.7719630594364198E-2</c:v>
                </c:pt>
                <c:pt idx="5">
                  <c:v>8.1754676770068674E-2</c:v>
                </c:pt>
                <c:pt idx="6">
                  <c:v>2.2495856026521432E-3</c:v>
                </c:pt>
                <c:pt idx="7">
                  <c:v>4.4991712053042863E-3</c:v>
                </c:pt>
                <c:pt idx="8">
                  <c:v>0.15646459862656878</c:v>
                </c:pt>
                <c:pt idx="9">
                  <c:v>1.302391664693346E-2</c:v>
                </c:pt>
                <c:pt idx="10">
                  <c:v>3.3921382903149423E-2</c:v>
                </c:pt>
                <c:pt idx="11">
                  <c:v>0.39190149183045231</c:v>
                </c:pt>
                <c:pt idx="12">
                  <c:v>1.1129528771015865E-2</c:v>
                </c:pt>
                <c:pt idx="13">
                  <c:v>1.3023916646933459E-3</c:v>
                </c:pt>
              </c:numCache>
            </c:numRef>
          </c:val>
          <c:extLst>
            <c:ext xmlns:c16="http://schemas.microsoft.com/office/drawing/2014/chart" uri="{C3380CC4-5D6E-409C-BE32-E72D297353CC}">
              <c16:uniqueId val="{00000000-6721-47F1-96DC-4066A55FFE6F}"/>
            </c:ext>
          </c:extLst>
        </c:ser>
        <c:dLbls>
          <c:showLegendKey val="0"/>
          <c:showVal val="0"/>
          <c:showCatName val="0"/>
          <c:showSerName val="0"/>
          <c:showPercent val="0"/>
          <c:showBubbleSize val="0"/>
        </c:dLbls>
        <c:gapWidth val="66"/>
        <c:overlap val="-27"/>
        <c:axId val="198804888"/>
        <c:axId val="198805280"/>
      </c:barChart>
      <c:catAx>
        <c:axId val="198804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805280"/>
        <c:crosses val="autoZero"/>
        <c:auto val="1"/>
        <c:lblAlgn val="ctr"/>
        <c:lblOffset val="100"/>
        <c:noMultiLvlLbl val="0"/>
      </c:catAx>
      <c:valAx>
        <c:axId val="198805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804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[2.PICANet_2020Report_RetrievalTransferIntervention_v1.0.xlsx]28!PivotTable7</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pattFill prst="pct5">
            <a:fgClr>
              <a:schemeClr val="bg1"/>
            </a:fgClr>
            <a:bgClr>
              <a:schemeClr val="accent1"/>
            </a:bgClr>
          </a:pattFill>
          <a:ln>
            <a:noFill/>
          </a:ln>
          <a:effectLst/>
        </c:spPr>
        <c:marker>
          <c:symbol val="none"/>
        </c:marker>
      </c:pivotFmt>
      <c:pivotFmt>
        <c:idx val="3"/>
        <c:spPr>
          <a:solidFill>
            <a:schemeClr val="accent1"/>
          </a:solidFill>
          <a:ln>
            <a:noFill/>
          </a:ln>
          <a:effectLst/>
        </c:spPr>
        <c:marker>
          <c:symbol val="none"/>
        </c:marker>
      </c:pivotFmt>
      <c:pivotFmt>
        <c:idx val="4"/>
        <c:spPr>
          <a:pattFill prst="pct5">
            <a:fgClr>
              <a:schemeClr val="bg1"/>
            </a:fgClr>
            <a:bgClr>
              <a:schemeClr val="accent3"/>
            </a:bgClr>
          </a:pattFill>
          <a:ln>
            <a:noFill/>
          </a:ln>
          <a:effectLst/>
        </c:spPr>
        <c:marker>
          <c:symbol val="none"/>
        </c:marker>
      </c:pivotFmt>
      <c:pivotFmt>
        <c:idx val="5"/>
        <c:spPr>
          <a:solidFill>
            <a:schemeClr val="accent1"/>
          </a:solidFill>
          <a:ln>
            <a:noFill/>
          </a:ln>
          <a:effectLst/>
        </c:spPr>
        <c:marker>
          <c:symbol val="none"/>
        </c:marker>
      </c:pivotFmt>
      <c:pivotFmt>
        <c:idx val="6"/>
        <c:spPr>
          <a:pattFill prst="pct5">
            <a:fgClr>
              <a:schemeClr val="bg1"/>
            </a:fgClr>
            <a:bgClr>
              <a:srgbClr val="0070C0"/>
            </a:bgClr>
          </a:pattFill>
          <a:ln>
            <a:noFill/>
          </a:ln>
          <a:effectLst/>
        </c:spPr>
        <c:marker>
          <c:symbol val="none"/>
        </c:marker>
      </c:pivotFmt>
      <c:pivotFmt>
        <c:idx val="7"/>
        <c:spPr>
          <a:solidFill>
            <a:schemeClr val="accent1"/>
          </a:solidFill>
          <a:ln>
            <a:noFill/>
          </a:ln>
          <a:effectLst/>
        </c:spPr>
        <c:marker>
          <c:symbol val="none"/>
        </c:marker>
      </c:pivotFmt>
    </c:pivotFmts>
    <c:plotArea>
      <c:layout/>
      <c:barChart>
        <c:barDir val="bar"/>
        <c:grouping val="percentStacked"/>
        <c:varyColors val="0"/>
        <c:ser>
          <c:idx val="0"/>
          <c:order val="0"/>
          <c:tx>
            <c:strRef>
              <c:f>'28'!$B$115</c:f>
              <c:strCache>
                <c:ptCount val="1"/>
                <c:pt idx="0">
                  <c:v>PICU </c:v>
                </c:pt>
              </c:strCache>
            </c:strRef>
          </c:tx>
          <c:spPr>
            <a:pattFill prst="pct5">
              <a:fgClr>
                <a:schemeClr val="bg1"/>
              </a:fgClr>
              <a:bgClr>
                <a:schemeClr val="accent1"/>
              </a:bgClr>
            </a:pattFill>
            <a:ln>
              <a:noFill/>
            </a:ln>
            <a:effectLst/>
          </c:spPr>
          <c:invertIfNegative val="0"/>
          <c:cat>
            <c:strRef>
              <c:f>'28'!$A$116:$A$148</c:f>
              <c:strCache>
                <c:ptCount val="32"/>
                <c:pt idx="0">
                  <c:v>A</c:v>
                </c:pt>
                <c:pt idx="1">
                  <c:v>C</c:v>
                </c:pt>
                <c:pt idx="2">
                  <c:v>D</c:v>
                </c:pt>
                <c:pt idx="3">
                  <c:v>E1</c:v>
                </c:pt>
                <c:pt idx="4">
                  <c:v>E2</c:v>
                </c:pt>
                <c:pt idx="5">
                  <c:v>F</c:v>
                </c:pt>
                <c:pt idx="6">
                  <c:v>H</c:v>
                </c:pt>
                <c:pt idx="7">
                  <c:v>I</c:v>
                </c:pt>
                <c:pt idx="8">
                  <c:v>K2</c:v>
                </c:pt>
                <c:pt idx="9">
                  <c:v>K3</c:v>
                </c:pt>
                <c:pt idx="10">
                  <c:v>L</c:v>
                </c:pt>
                <c:pt idx="11">
                  <c:v>M</c:v>
                </c:pt>
                <c:pt idx="12">
                  <c:v>N</c:v>
                </c:pt>
                <c:pt idx="13">
                  <c:v>O</c:v>
                </c:pt>
                <c:pt idx="14">
                  <c:v>P</c:v>
                </c:pt>
                <c:pt idx="15">
                  <c:v>Q</c:v>
                </c:pt>
                <c:pt idx="16">
                  <c:v>R</c:v>
                </c:pt>
                <c:pt idx="17">
                  <c:v>S</c:v>
                </c:pt>
                <c:pt idx="18">
                  <c:v>T</c:v>
                </c:pt>
                <c:pt idx="19">
                  <c:v>U</c:v>
                </c:pt>
                <c:pt idx="20">
                  <c:v>V</c:v>
                </c:pt>
                <c:pt idx="21">
                  <c:v>W</c:v>
                </c:pt>
                <c:pt idx="22">
                  <c:v>X1</c:v>
                </c:pt>
                <c:pt idx="23">
                  <c:v>X2</c:v>
                </c:pt>
                <c:pt idx="24">
                  <c:v>Y</c:v>
                </c:pt>
                <c:pt idx="25">
                  <c:v>Z</c:v>
                </c:pt>
                <c:pt idx="26">
                  <c:v>ZA</c:v>
                </c:pt>
                <c:pt idx="27">
                  <c:v>ZB</c:v>
                </c:pt>
                <c:pt idx="28">
                  <c:v>ZC</c:v>
                </c:pt>
                <c:pt idx="29">
                  <c:v>ZD</c:v>
                </c:pt>
                <c:pt idx="30">
                  <c:v>ZE</c:v>
                </c:pt>
                <c:pt idx="31">
                  <c:v>ZF</c:v>
                </c:pt>
              </c:strCache>
            </c:strRef>
          </c:cat>
          <c:val>
            <c:numRef>
              <c:f>'28'!$B$116:$B$148</c:f>
              <c:numCache>
                <c:formatCode>General</c:formatCode>
                <c:ptCount val="32"/>
                <c:pt idx="0">
                  <c:v>0</c:v>
                </c:pt>
                <c:pt idx="2">
                  <c:v>0</c:v>
                </c:pt>
                <c:pt idx="3">
                  <c:v>20</c:v>
                </c:pt>
                <c:pt idx="4">
                  <c:v>27</c:v>
                </c:pt>
                <c:pt idx="5">
                  <c:v>0</c:v>
                </c:pt>
                <c:pt idx="7">
                  <c:v>0</c:v>
                </c:pt>
                <c:pt idx="8">
                  <c:v>22</c:v>
                </c:pt>
                <c:pt idx="11">
                  <c:v>97</c:v>
                </c:pt>
                <c:pt idx="15">
                  <c:v>0</c:v>
                </c:pt>
                <c:pt idx="16">
                  <c:v>0</c:v>
                </c:pt>
                <c:pt idx="17">
                  <c:v>4</c:v>
                </c:pt>
                <c:pt idx="18">
                  <c:v>3</c:v>
                </c:pt>
                <c:pt idx="20">
                  <c:v>0</c:v>
                </c:pt>
                <c:pt idx="21">
                  <c:v>0</c:v>
                </c:pt>
                <c:pt idx="22">
                  <c:v>49</c:v>
                </c:pt>
                <c:pt idx="23">
                  <c:v>11</c:v>
                </c:pt>
                <c:pt idx="25">
                  <c:v>3</c:v>
                </c:pt>
                <c:pt idx="26">
                  <c:v>0</c:v>
                </c:pt>
                <c:pt idx="27">
                  <c:v>0</c:v>
                </c:pt>
                <c:pt idx="28">
                  <c:v>13</c:v>
                </c:pt>
                <c:pt idx="29">
                  <c:v>0</c:v>
                </c:pt>
                <c:pt idx="30">
                  <c:v>0</c:v>
                </c:pt>
                <c:pt idx="31">
                  <c:v>0</c:v>
                </c:pt>
              </c:numCache>
            </c:numRef>
          </c:val>
          <c:extLst>
            <c:ext xmlns:c16="http://schemas.microsoft.com/office/drawing/2014/chart" uri="{C3380CC4-5D6E-409C-BE32-E72D297353CC}">
              <c16:uniqueId val="{00000000-79EC-4C44-8E90-9DE661C9CC8F}"/>
            </c:ext>
          </c:extLst>
        </c:ser>
        <c:ser>
          <c:idx val="1"/>
          <c:order val="1"/>
          <c:tx>
            <c:strRef>
              <c:f>'28'!$C$115</c:f>
              <c:strCache>
                <c:ptCount val="1"/>
                <c:pt idx="0">
                  <c:v>Centralised transport service </c:v>
                </c:pt>
              </c:strCache>
            </c:strRef>
          </c:tx>
          <c:spPr>
            <a:solidFill>
              <a:schemeClr val="accent2"/>
            </a:solidFill>
            <a:ln>
              <a:noFill/>
            </a:ln>
            <a:effectLst/>
          </c:spPr>
          <c:invertIfNegative val="0"/>
          <c:cat>
            <c:strRef>
              <c:f>'28'!$A$116:$A$148</c:f>
              <c:strCache>
                <c:ptCount val="32"/>
                <c:pt idx="0">
                  <c:v>A</c:v>
                </c:pt>
                <c:pt idx="1">
                  <c:v>C</c:v>
                </c:pt>
                <c:pt idx="2">
                  <c:v>D</c:v>
                </c:pt>
                <c:pt idx="3">
                  <c:v>E1</c:v>
                </c:pt>
                <c:pt idx="4">
                  <c:v>E2</c:v>
                </c:pt>
                <c:pt idx="5">
                  <c:v>F</c:v>
                </c:pt>
                <c:pt idx="6">
                  <c:v>H</c:v>
                </c:pt>
                <c:pt idx="7">
                  <c:v>I</c:v>
                </c:pt>
                <c:pt idx="8">
                  <c:v>K2</c:v>
                </c:pt>
                <c:pt idx="9">
                  <c:v>K3</c:v>
                </c:pt>
                <c:pt idx="10">
                  <c:v>L</c:v>
                </c:pt>
                <c:pt idx="11">
                  <c:v>M</c:v>
                </c:pt>
                <c:pt idx="12">
                  <c:v>N</c:v>
                </c:pt>
                <c:pt idx="13">
                  <c:v>O</c:v>
                </c:pt>
                <c:pt idx="14">
                  <c:v>P</c:v>
                </c:pt>
                <c:pt idx="15">
                  <c:v>Q</c:v>
                </c:pt>
                <c:pt idx="16">
                  <c:v>R</c:v>
                </c:pt>
                <c:pt idx="17">
                  <c:v>S</c:v>
                </c:pt>
                <c:pt idx="18">
                  <c:v>T</c:v>
                </c:pt>
                <c:pt idx="19">
                  <c:v>U</c:v>
                </c:pt>
                <c:pt idx="20">
                  <c:v>V</c:v>
                </c:pt>
                <c:pt idx="21">
                  <c:v>W</c:v>
                </c:pt>
                <c:pt idx="22">
                  <c:v>X1</c:v>
                </c:pt>
                <c:pt idx="23">
                  <c:v>X2</c:v>
                </c:pt>
                <c:pt idx="24">
                  <c:v>Y</c:v>
                </c:pt>
                <c:pt idx="25">
                  <c:v>Z</c:v>
                </c:pt>
                <c:pt idx="26">
                  <c:v>ZA</c:v>
                </c:pt>
                <c:pt idx="27">
                  <c:v>ZB</c:v>
                </c:pt>
                <c:pt idx="28">
                  <c:v>ZC</c:v>
                </c:pt>
                <c:pt idx="29">
                  <c:v>ZD</c:v>
                </c:pt>
                <c:pt idx="30">
                  <c:v>ZE</c:v>
                </c:pt>
                <c:pt idx="31">
                  <c:v>ZF</c:v>
                </c:pt>
              </c:strCache>
            </c:strRef>
          </c:cat>
          <c:val>
            <c:numRef>
              <c:f>'28'!$C$116:$C$148</c:f>
              <c:numCache>
                <c:formatCode>General</c:formatCode>
                <c:ptCount val="32"/>
                <c:pt idx="0">
                  <c:v>417</c:v>
                </c:pt>
                <c:pt idx="1">
                  <c:v>405</c:v>
                </c:pt>
                <c:pt idx="2">
                  <c:v>484</c:v>
                </c:pt>
                <c:pt idx="3">
                  <c:v>1197</c:v>
                </c:pt>
                <c:pt idx="4">
                  <c:v>302</c:v>
                </c:pt>
                <c:pt idx="5">
                  <c:v>1289</c:v>
                </c:pt>
                <c:pt idx="6">
                  <c:v>434</c:v>
                </c:pt>
                <c:pt idx="7">
                  <c:v>367</c:v>
                </c:pt>
                <c:pt idx="8">
                  <c:v>103</c:v>
                </c:pt>
                <c:pt idx="9">
                  <c:v>667</c:v>
                </c:pt>
                <c:pt idx="10">
                  <c:v>519</c:v>
                </c:pt>
                <c:pt idx="11">
                  <c:v>344</c:v>
                </c:pt>
                <c:pt idx="12">
                  <c:v>393</c:v>
                </c:pt>
                <c:pt idx="13">
                  <c:v>551</c:v>
                </c:pt>
                <c:pt idx="14">
                  <c:v>727</c:v>
                </c:pt>
                <c:pt idx="15">
                  <c:v>570</c:v>
                </c:pt>
                <c:pt idx="16">
                  <c:v>844</c:v>
                </c:pt>
                <c:pt idx="17">
                  <c:v>36</c:v>
                </c:pt>
                <c:pt idx="18">
                  <c:v>595</c:v>
                </c:pt>
                <c:pt idx="19">
                  <c:v>604</c:v>
                </c:pt>
                <c:pt idx="20">
                  <c:v>674</c:v>
                </c:pt>
                <c:pt idx="21">
                  <c:v>567</c:v>
                </c:pt>
                <c:pt idx="22">
                  <c:v>250</c:v>
                </c:pt>
                <c:pt idx="23">
                  <c:v>169</c:v>
                </c:pt>
                <c:pt idx="24">
                  <c:v>381</c:v>
                </c:pt>
                <c:pt idx="25">
                  <c:v>324</c:v>
                </c:pt>
                <c:pt idx="26">
                  <c:v>384</c:v>
                </c:pt>
                <c:pt idx="27">
                  <c:v>509</c:v>
                </c:pt>
                <c:pt idx="28">
                  <c:v>98</c:v>
                </c:pt>
                <c:pt idx="29">
                  <c:v>255</c:v>
                </c:pt>
                <c:pt idx="30">
                  <c:v>0</c:v>
                </c:pt>
                <c:pt idx="31">
                  <c:v>13</c:v>
                </c:pt>
              </c:numCache>
            </c:numRef>
          </c:val>
          <c:extLst>
            <c:ext xmlns:c16="http://schemas.microsoft.com/office/drawing/2014/chart" uri="{C3380CC4-5D6E-409C-BE32-E72D297353CC}">
              <c16:uniqueId val="{00000001-79EC-4C44-8E90-9DE661C9CC8F}"/>
            </c:ext>
          </c:extLst>
        </c:ser>
        <c:ser>
          <c:idx val="2"/>
          <c:order val="2"/>
          <c:tx>
            <c:strRef>
              <c:f>'28'!$D$115</c:f>
              <c:strCache>
                <c:ptCount val="1"/>
                <c:pt idx="0">
                  <c:v>Transport team from neonates </c:v>
                </c:pt>
              </c:strCache>
            </c:strRef>
          </c:tx>
          <c:spPr>
            <a:pattFill prst="pct5">
              <a:fgClr>
                <a:schemeClr val="bg1"/>
              </a:fgClr>
              <a:bgClr>
                <a:schemeClr val="accent3"/>
              </a:bgClr>
            </a:pattFill>
            <a:ln>
              <a:noFill/>
            </a:ln>
            <a:effectLst/>
          </c:spPr>
          <c:invertIfNegative val="0"/>
          <c:cat>
            <c:strRef>
              <c:f>'28'!$A$116:$A$148</c:f>
              <c:strCache>
                <c:ptCount val="32"/>
                <c:pt idx="0">
                  <c:v>A</c:v>
                </c:pt>
                <c:pt idx="1">
                  <c:v>C</c:v>
                </c:pt>
                <c:pt idx="2">
                  <c:v>D</c:v>
                </c:pt>
                <c:pt idx="3">
                  <c:v>E1</c:v>
                </c:pt>
                <c:pt idx="4">
                  <c:v>E2</c:v>
                </c:pt>
                <c:pt idx="5">
                  <c:v>F</c:v>
                </c:pt>
                <c:pt idx="6">
                  <c:v>H</c:v>
                </c:pt>
                <c:pt idx="7">
                  <c:v>I</c:v>
                </c:pt>
                <c:pt idx="8">
                  <c:v>K2</c:v>
                </c:pt>
                <c:pt idx="9">
                  <c:v>K3</c:v>
                </c:pt>
                <c:pt idx="10">
                  <c:v>L</c:v>
                </c:pt>
                <c:pt idx="11">
                  <c:v>M</c:v>
                </c:pt>
                <c:pt idx="12">
                  <c:v>N</c:v>
                </c:pt>
                <c:pt idx="13">
                  <c:v>O</c:v>
                </c:pt>
                <c:pt idx="14">
                  <c:v>P</c:v>
                </c:pt>
                <c:pt idx="15">
                  <c:v>Q</c:v>
                </c:pt>
                <c:pt idx="16">
                  <c:v>R</c:v>
                </c:pt>
                <c:pt idx="17">
                  <c:v>S</c:v>
                </c:pt>
                <c:pt idx="18">
                  <c:v>T</c:v>
                </c:pt>
                <c:pt idx="19">
                  <c:v>U</c:v>
                </c:pt>
                <c:pt idx="20">
                  <c:v>V</c:v>
                </c:pt>
                <c:pt idx="21">
                  <c:v>W</c:v>
                </c:pt>
                <c:pt idx="22">
                  <c:v>X1</c:v>
                </c:pt>
                <c:pt idx="23">
                  <c:v>X2</c:v>
                </c:pt>
                <c:pt idx="24">
                  <c:v>Y</c:v>
                </c:pt>
                <c:pt idx="25">
                  <c:v>Z</c:v>
                </c:pt>
                <c:pt idx="26">
                  <c:v>ZA</c:v>
                </c:pt>
                <c:pt idx="27">
                  <c:v>ZB</c:v>
                </c:pt>
                <c:pt idx="28">
                  <c:v>ZC</c:v>
                </c:pt>
                <c:pt idx="29">
                  <c:v>ZD</c:v>
                </c:pt>
                <c:pt idx="30">
                  <c:v>ZE</c:v>
                </c:pt>
                <c:pt idx="31">
                  <c:v>ZF</c:v>
                </c:pt>
              </c:strCache>
            </c:strRef>
          </c:cat>
          <c:val>
            <c:numRef>
              <c:f>'28'!$D$116:$D$148</c:f>
              <c:numCache>
                <c:formatCode>General</c:formatCode>
                <c:ptCount val="32"/>
                <c:pt idx="0">
                  <c:v>4</c:v>
                </c:pt>
                <c:pt idx="2">
                  <c:v>5</c:v>
                </c:pt>
                <c:pt idx="3">
                  <c:v>352</c:v>
                </c:pt>
                <c:pt idx="4">
                  <c:v>21</c:v>
                </c:pt>
                <c:pt idx="5">
                  <c:v>7</c:v>
                </c:pt>
                <c:pt idx="6">
                  <c:v>6</c:v>
                </c:pt>
                <c:pt idx="7">
                  <c:v>0</c:v>
                </c:pt>
                <c:pt idx="8">
                  <c:v>64</c:v>
                </c:pt>
                <c:pt idx="9">
                  <c:v>25</c:v>
                </c:pt>
                <c:pt idx="12">
                  <c:v>3</c:v>
                </c:pt>
                <c:pt idx="13">
                  <c:v>30</c:v>
                </c:pt>
                <c:pt idx="14">
                  <c:v>172</c:v>
                </c:pt>
                <c:pt idx="15">
                  <c:v>0</c:v>
                </c:pt>
                <c:pt idx="16">
                  <c:v>122</c:v>
                </c:pt>
                <c:pt idx="18">
                  <c:v>3</c:v>
                </c:pt>
                <c:pt idx="20">
                  <c:v>114</c:v>
                </c:pt>
                <c:pt idx="21">
                  <c:v>91</c:v>
                </c:pt>
                <c:pt idx="22">
                  <c:v>78</c:v>
                </c:pt>
                <c:pt idx="23">
                  <c:v>3</c:v>
                </c:pt>
                <c:pt idx="24">
                  <c:v>18</c:v>
                </c:pt>
                <c:pt idx="25">
                  <c:v>0</c:v>
                </c:pt>
                <c:pt idx="26">
                  <c:v>0</c:v>
                </c:pt>
                <c:pt idx="27">
                  <c:v>0</c:v>
                </c:pt>
                <c:pt idx="28">
                  <c:v>329</c:v>
                </c:pt>
                <c:pt idx="29">
                  <c:v>70</c:v>
                </c:pt>
                <c:pt idx="30">
                  <c:v>0</c:v>
                </c:pt>
                <c:pt idx="31">
                  <c:v>0</c:v>
                </c:pt>
              </c:numCache>
            </c:numRef>
          </c:val>
          <c:extLst>
            <c:ext xmlns:c16="http://schemas.microsoft.com/office/drawing/2014/chart" uri="{C3380CC4-5D6E-409C-BE32-E72D297353CC}">
              <c16:uniqueId val="{00000002-79EC-4C44-8E90-9DE661C9CC8F}"/>
            </c:ext>
          </c:extLst>
        </c:ser>
        <c:ser>
          <c:idx val="3"/>
          <c:order val="3"/>
          <c:tx>
            <c:strRef>
              <c:f>'28'!$E$115</c:f>
              <c:strCache>
                <c:ptCount val="1"/>
                <c:pt idx="0">
                  <c:v>Other specialist team </c:v>
                </c:pt>
              </c:strCache>
            </c:strRef>
          </c:tx>
          <c:spPr>
            <a:solidFill>
              <a:schemeClr val="accent4"/>
            </a:solidFill>
            <a:ln>
              <a:noFill/>
            </a:ln>
            <a:effectLst/>
          </c:spPr>
          <c:invertIfNegative val="0"/>
          <c:cat>
            <c:strRef>
              <c:f>'28'!$A$116:$A$148</c:f>
              <c:strCache>
                <c:ptCount val="32"/>
                <c:pt idx="0">
                  <c:v>A</c:v>
                </c:pt>
                <c:pt idx="1">
                  <c:v>C</c:v>
                </c:pt>
                <c:pt idx="2">
                  <c:v>D</c:v>
                </c:pt>
                <c:pt idx="3">
                  <c:v>E1</c:v>
                </c:pt>
                <c:pt idx="4">
                  <c:v>E2</c:v>
                </c:pt>
                <c:pt idx="5">
                  <c:v>F</c:v>
                </c:pt>
                <c:pt idx="6">
                  <c:v>H</c:v>
                </c:pt>
                <c:pt idx="7">
                  <c:v>I</c:v>
                </c:pt>
                <c:pt idx="8">
                  <c:v>K2</c:v>
                </c:pt>
                <c:pt idx="9">
                  <c:v>K3</c:v>
                </c:pt>
                <c:pt idx="10">
                  <c:v>L</c:v>
                </c:pt>
                <c:pt idx="11">
                  <c:v>M</c:v>
                </c:pt>
                <c:pt idx="12">
                  <c:v>N</c:v>
                </c:pt>
                <c:pt idx="13">
                  <c:v>O</c:v>
                </c:pt>
                <c:pt idx="14">
                  <c:v>P</c:v>
                </c:pt>
                <c:pt idx="15">
                  <c:v>Q</c:v>
                </c:pt>
                <c:pt idx="16">
                  <c:v>R</c:v>
                </c:pt>
                <c:pt idx="17">
                  <c:v>S</c:v>
                </c:pt>
                <c:pt idx="18">
                  <c:v>T</c:v>
                </c:pt>
                <c:pt idx="19">
                  <c:v>U</c:v>
                </c:pt>
                <c:pt idx="20">
                  <c:v>V</c:v>
                </c:pt>
                <c:pt idx="21">
                  <c:v>W</c:v>
                </c:pt>
                <c:pt idx="22">
                  <c:v>X1</c:v>
                </c:pt>
                <c:pt idx="23">
                  <c:v>X2</c:v>
                </c:pt>
                <c:pt idx="24">
                  <c:v>Y</c:v>
                </c:pt>
                <c:pt idx="25">
                  <c:v>Z</c:v>
                </c:pt>
                <c:pt idx="26">
                  <c:v>ZA</c:v>
                </c:pt>
                <c:pt idx="27">
                  <c:v>ZB</c:v>
                </c:pt>
                <c:pt idx="28">
                  <c:v>ZC</c:v>
                </c:pt>
                <c:pt idx="29">
                  <c:v>ZD</c:v>
                </c:pt>
                <c:pt idx="30">
                  <c:v>ZE</c:v>
                </c:pt>
                <c:pt idx="31">
                  <c:v>ZF</c:v>
                </c:pt>
              </c:strCache>
            </c:strRef>
          </c:cat>
          <c:val>
            <c:numRef>
              <c:f>'28'!$E$116:$E$148</c:f>
              <c:numCache>
                <c:formatCode>General</c:formatCode>
                <c:ptCount val="32"/>
                <c:pt idx="0">
                  <c:v>26</c:v>
                </c:pt>
                <c:pt idx="1">
                  <c:v>33</c:v>
                </c:pt>
                <c:pt idx="2">
                  <c:v>14</c:v>
                </c:pt>
                <c:pt idx="3">
                  <c:v>82</c:v>
                </c:pt>
                <c:pt idx="4">
                  <c:v>32</c:v>
                </c:pt>
                <c:pt idx="5">
                  <c:v>0</c:v>
                </c:pt>
                <c:pt idx="6">
                  <c:v>20</c:v>
                </c:pt>
                <c:pt idx="7">
                  <c:v>13</c:v>
                </c:pt>
                <c:pt idx="8">
                  <c:v>0</c:v>
                </c:pt>
                <c:pt idx="12">
                  <c:v>4</c:v>
                </c:pt>
                <c:pt idx="14">
                  <c:v>12</c:v>
                </c:pt>
                <c:pt idx="15">
                  <c:v>0</c:v>
                </c:pt>
                <c:pt idx="16">
                  <c:v>0</c:v>
                </c:pt>
                <c:pt idx="18">
                  <c:v>1</c:v>
                </c:pt>
                <c:pt idx="19">
                  <c:v>3</c:v>
                </c:pt>
                <c:pt idx="20">
                  <c:v>81</c:v>
                </c:pt>
                <c:pt idx="25">
                  <c:v>6</c:v>
                </c:pt>
                <c:pt idx="26">
                  <c:v>0</c:v>
                </c:pt>
                <c:pt idx="27">
                  <c:v>4</c:v>
                </c:pt>
                <c:pt idx="28">
                  <c:v>88</c:v>
                </c:pt>
                <c:pt idx="29">
                  <c:v>0</c:v>
                </c:pt>
                <c:pt idx="30">
                  <c:v>30</c:v>
                </c:pt>
                <c:pt idx="31">
                  <c:v>19</c:v>
                </c:pt>
              </c:numCache>
            </c:numRef>
          </c:val>
          <c:extLst>
            <c:ext xmlns:c16="http://schemas.microsoft.com/office/drawing/2014/chart" uri="{C3380CC4-5D6E-409C-BE32-E72D297353CC}">
              <c16:uniqueId val="{00000003-79EC-4C44-8E90-9DE661C9CC8F}"/>
            </c:ext>
          </c:extLst>
        </c:ser>
        <c:ser>
          <c:idx val="4"/>
          <c:order val="4"/>
          <c:tx>
            <c:strRef>
              <c:f>'28'!$F$115</c:f>
              <c:strCache>
                <c:ptCount val="1"/>
                <c:pt idx="0">
                  <c:v>Non-specialist team </c:v>
                </c:pt>
              </c:strCache>
            </c:strRef>
          </c:tx>
          <c:spPr>
            <a:pattFill prst="pct5">
              <a:fgClr>
                <a:schemeClr val="bg1"/>
              </a:fgClr>
              <a:bgClr>
                <a:srgbClr val="0070C0"/>
              </a:bgClr>
            </a:pattFill>
            <a:ln>
              <a:noFill/>
            </a:ln>
            <a:effectLst/>
          </c:spPr>
          <c:invertIfNegative val="0"/>
          <c:cat>
            <c:strRef>
              <c:f>'28'!$A$116:$A$148</c:f>
              <c:strCache>
                <c:ptCount val="32"/>
                <c:pt idx="0">
                  <c:v>A</c:v>
                </c:pt>
                <c:pt idx="1">
                  <c:v>C</c:v>
                </c:pt>
                <c:pt idx="2">
                  <c:v>D</c:v>
                </c:pt>
                <c:pt idx="3">
                  <c:v>E1</c:v>
                </c:pt>
                <c:pt idx="4">
                  <c:v>E2</c:v>
                </c:pt>
                <c:pt idx="5">
                  <c:v>F</c:v>
                </c:pt>
                <c:pt idx="6">
                  <c:v>H</c:v>
                </c:pt>
                <c:pt idx="7">
                  <c:v>I</c:v>
                </c:pt>
                <c:pt idx="8">
                  <c:v>K2</c:v>
                </c:pt>
                <c:pt idx="9">
                  <c:v>K3</c:v>
                </c:pt>
                <c:pt idx="10">
                  <c:v>L</c:v>
                </c:pt>
                <c:pt idx="11">
                  <c:v>M</c:v>
                </c:pt>
                <c:pt idx="12">
                  <c:v>N</c:v>
                </c:pt>
                <c:pt idx="13">
                  <c:v>O</c:v>
                </c:pt>
                <c:pt idx="14">
                  <c:v>P</c:v>
                </c:pt>
                <c:pt idx="15">
                  <c:v>Q</c:v>
                </c:pt>
                <c:pt idx="16">
                  <c:v>R</c:v>
                </c:pt>
                <c:pt idx="17">
                  <c:v>S</c:v>
                </c:pt>
                <c:pt idx="18">
                  <c:v>T</c:v>
                </c:pt>
                <c:pt idx="19">
                  <c:v>U</c:v>
                </c:pt>
                <c:pt idx="20">
                  <c:v>V</c:v>
                </c:pt>
                <c:pt idx="21">
                  <c:v>W</c:v>
                </c:pt>
                <c:pt idx="22">
                  <c:v>X1</c:v>
                </c:pt>
                <c:pt idx="23">
                  <c:v>X2</c:v>
                </c:pt>
                <c:pt idx="24">
                  <c:v>Y</c:v>
                </c:pt>
                <c:pt idx="25">
                  <c:v>Z</c:v>
                </c:pt>
                <c:pt idx="26">
                  <c:v>ZA</c:v>
                </c:pt>
                <c:pt idx="27">
                  <c:v>ZB</c:v>
                </c:pt>
                <c:pt idx="28">
                  <c:v>ZC</c:v>
                </c:pt>
                <c:pt idx="29">
                  <c:v>ZD</c:v>
                </c:pt>
                <c:pt idx="30">
                  <c:v>ZE</c:v>
                </c:pt>
                <c:pt idx="31">
                  <c:v>ZF</c:v>
                </c:pt>
              </c:strCache>
            </c:strRef>
          </c:cat>
          <c:val>
            <c:numRef>
              <c:f>'28'!$F$116:$F$148</c:f>
              <c:numCache>
                <c:formatCode>General</c:formatCode>
                <c:ptCount val="32"/>
                <c:pt idx="0">
                  <c:v>68</c:v>
                </c:pt>
                <c:pt idx="1">
                  <c:v>3</c:v>
                </c:pt>
                <c:pt idx="2">
                  <c:v>103</c:v>
                </c:pt>
                <c:pt idx="3">
                  <c:v>66</c:v>
                </c:pt>
                <c:pt idx="4">
                  <c:v>26</c:v>
                </c:pt>
                <c:pt idx="5">
                  <c:v>26</c:v>
                </c:pt>
                <c:pt idx="6">
                  <c:v>27</c:v>
                </c:pt>
                <c:pt idx="7">
                  <c:v>0</c:v>
                </c:pt>
                <c:pt idx="8">
                  <c:v>0</c:v>
                </c:pt>
                <c:pt idx="9">
                  <c:v>6</c:v>
                </c:pt>
                <c:pt idx="11">
                  <c:v>34</c:v>
                </c:pt>
                <c:pt idx="12">
                  <c:v>102</c:v>
                </c:pt>
                <c:pt idx="13">
                  <c:v>4</c:v>
                </c:pt>
                <c:pt idx="14">
                  <c:v>18</c:v>
                </c:pt>
                <c:pt idx="15">
                  <c:v>3</c:v>
                </c:pt>
                <c:pt idx="16">
                  <c:v>59</c:v>
                </c:pt>
                <c:pt idx="18">
                  <c:v>34</c:v>
                </c:pt>
                <c:pt idx="19">
                  <c:v>3</c:v>
                </c:pt>
                <c:pt idx="20">
                  <c:v>13</c:v>
                </c:pt>
                <c:pt idx="24">
                  <c:v>12</c:v>
                </c:pt>
                <c:pt idx="25">
                  <c:v>34</c:v>
                </c:pt>
                <c:pt idx="26">
                  <c:v>0</c:v>
                </c:pt>
                <c:pt idx="27">
                  <c:v>23</c:v>
                </c:pt>
                <c:pt idx="28">
                  <c:v>146</c:v>
                </c:pt>
                <c:pt idx="29">
                  <c:v>291</c:v>
                </c:pt>
                <c:pt idx="30">
                  <c:v>14</c:v>
                </c:pt>
                <c:pt idx="31">
                  <c:v>4</c:v>
                </c:pt>
              </c:numCache>
            </c:numRef>
          </c:val>
          <c:extLst>
            <c:ext xmlns:c16="http://schemas.microsoft.com/office/drawing/2014/chart" uri="{C3380CC4-5D6E-409C-BE32-E72D297353CC}">
              <c16:uniqueId val="{00000004-79EC-4C44-8E90-9DE661C9CC8F}"/>
            </c:ext>
          </c:extLst>
        </c:ser>
        <c:ser>
          <c:idx val="5"/>
          <c:order val="5"/>
          <c:tx>
            <c:strRef>
              <c:f>'28'!$G$115</c:f>
              <c:strCache>
                <c:ptCount val="1"/>
                <c:pt idx="0">
                  <c:v>Unknown </c:v>
                </c:pt>
              </c:strCache>
            </c:strRef>
          </c:tx>
          <c:spPr>
            <a:solidFill>
              <a:schemeClr val="accent6"/>
            </a:solidFill>
            <a:ln>
              <a:noFill/>
            </a:ln>
            <a:effectLst/>
          </c:spPr>
          <c:invertIfNegative val="0"/>
          <c:cat>
            <c:strRef>
              <c:f>'28'!$A$116:$A$148</c:f>
              <c:strCache>
                <c:ptCount val="32"/>
                <c:pt idx="0">
                  <c:v>A</c:v>
                </c:pt>
                <c:pt idx="1">
                  <c:v>C</c:v>
                </c:pt>
                <c:pt idx="2">
                  <c:v>D</c:v>
                </c:pt>
                <c:pt idx="3">
                  <c:v>E1</c:v>
                </c:pt>
                <c:pt idx="4">
                  <c:v>E2</c:v>
                </c:pt>
                <c:pt idx="5">
                  <c:v>F</c:v>
                </c:pt>
                <c:pt idx="6">
                  <c:v>H</c:v>
                </c:pt>
                <c:pt idx="7">
                  <c:v>I</c:v>
                </c:pt>
                <c:pt idx="8">
                  <c:v>K2</c:v>
                </c:pt>
                <c:pt idx="9">
                  <c:v>K3</c:v>
                </c:pt>
                <c:pt idx="10">
                  <c:v>L</c:v>
                </c:pt>
                <c:pt idx="11">
                  <c:v>M</c:v>
                </c:pt>
                <c:pt idx="12">
                  <c:v>N</c:v>
                </c:pt>
                <c:pt idx="13">
                  <c:v>O</c:v>
                </c:pt>
                <c:pt idx="14">
                  <c:v>P</c:v>
                </c:pt>
                <c:pt idx="15">
                  <c:v>Q</c:v>
                </c:pt>
                <c:pt idx="16">
                  <c:v>R</c:v>
                </c:pt>
                <c:pt idx="17">
                  <c:v>S</c:v>
                </c:pt>
                <c:pt idx="18">
                  <c:v>T</c:v>
                </c:pt>
                <c:pt idx="19">
                  <c:v>U</c:v>
                </c:pt>
                <c:pt idx="20">
                  <c:v>V</c:v>
                </c:pt>
                <c:pt idx="21">
                  <c:v>W</c:v>
                </c:pt>
                <c:pt idx="22">
                  <c:v>X1</c:v>
                </c:pt>
                <c:pt idx="23">
                  <c:v>X2</c:v>
                </c:pt>
                <c:pt idx="24">
                  <c:v>Y</c:v>
                </c:pt>
                <c:pt idx="25">
                  <c:v>Z</c:v>
                </c:pt>
                <c:pt idx="26">
                  <c:v>ZA</c:v>
                </c:pt>
                <c:pt idx="27">
                  <c:v>ZB</c:v>
                </c:pt>
                <c:pt idx="28">
                  <c:v>ZC</c:v>
                </c:pt>
                <c:pt idx="29">
                  <c:v>ZD</c:v>
                </c:pt>
                <c:pt idx="30">
                  <c:v>ZE</c:v>
                </c:pt>
                <c:pt idx="31">
                  <c:v>ZF</c:v>
                </c:pt>
              </c:strCache>
            </c:strRef>
          </c:cat>
          <c:val>
            <c:numRef>
              <c:f>'28'!$G$116:$G$148</c:f>
              <c:numCache>
                <c:formatCode>General</c:formatCode>
                <c:ptCount val="32"/>
                <c:pt idx="0">
                  <c:v>0</c:v>
                </c:pt>
                <c:pt idx="1">
                  <c:v>0</c:v>
                </c:pt>
                <c:pt idx="2">
                  <c:v>0</c:v>
                </c:pt>
                <c:pt idx="3">
                  <c:v>42</c:v>
                </c:pt>
                <c:pt idx="4">
                  <c:v>8</c:v>
                </c:pt>
                <c:pt idx="5">
                  <c:v>5</c:v>
                </c:pt>
                <c:pt idx="6">
                  <c:v>3</c:v>
                </c:pt>
                <c:pt idx="7">
                  <c:v>0</c:v>
                </c:pt>
                <c:pt idx="8">
                  <c:v>0</c:v>
                </c:pt>
                <c:pt idx="9">
                  <c:v>0</c:v>
                </c:pt>
                <c:pt idx="10">
                  <c:v>0</c:v>
                </c:pt>
                <c:pt idx="11">
                  <c:v>2</c:v>
                </c:pt>
                <c:pt idx="12">
                  <c:v>0</c:v>
                </c:pt>
                <c:pt idx="13">
                  <c:v>0</c:v>
                </c:pt>
                <c:pt idx="14">
                  <c:v>6</c:v>
                </c:pt>
                <c:pt idx="15">
                  <c:v>0</c:v>
                </c:pt>
                <c:pt idx="16">
                  <c:v>0</c:v>
                </c:pt>
                <c:pt idx="17">
                  <c:v>0</c:v>
                </c:pt>
                <c:pt idx="18">
                  <c:v>0</c:v>
                </c:pt>
                <c:pt idx="19">
                  <c:v>0</c:v>
                </c:pt>
                <c:pt idx="20">
                  <c:v>0</c:v>
                </c:pt>
                <c:pt idx="21">
                  <c:v>1</c:v>
                </c:pt>
                <c:pt idx="22">
                  <c:v>20</c:v>
                </c:pt>
                <c:pt idx="23">
                  <c:v>9</c:v>
                </c:pt>
                <c:pt idx="24">
                  <c:v>0</c:v>
                </c:pt>
                <c:pt idx="25">
                  <c:v>1</c:v>
                </c:pt>
                <c:pt idx="26">
                  <c:v>0</c:v>
                </c:pt>
                <c:pt idx="27">
                  <c:v>0</c:v>
                </c:pt>
                <c:pt idx="28">
                  <c:v>4</c:v>
                </c:pt>
                <c:pt idx="29">
                  <c:v>0</c:v>
                </c:pt>
                <c:pt idx="30">
                  <c:v>1</c:v>
                </c:pt>
                <c:pt idx="31">
                  <c:v>0</c:v>
                </c:pt>
              </c:numCache>
            </c:numRef>
          </c:val>
          <c:extLst>
            <c:ext xmlns:c16="http://schemas.microsoft.com/office/drawing/2014/chart" uri="{C3380CC4-5D6E-409C-BE32-E72D297353CC}">
              <c16:uniqueId val="{00000005-79EC-4C44-8E90-9DE661C9CC8F}"/>
            </c:ext>
          </c:extLst>
        </c:ser>
        <c:dLbls>
          <c:showLegendKey val="0"/>
          <c:showVal val="0"/>
          <c:showCatName val="0"/>
          <c:showSerName val="0"/>
          <c:showPercent val="0"/>
          <c:showBubbleSize val="0"/>
        </c:dLbls>
        <c:gapWidth val="150"/>
        <c:overlap val="100"/>
        <c:axId val="1119908240"/>
        <c:axId val="1119913160"/>
      </c:barChart>
      <c:catAx>
        <c:axId val="11199082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913160"/>
        <c:crosses val="autoZero"/>
        <c:auto val="1"/>
        <c:lblAlgn val="ctr"/>
        <c:lblOffset val="100"/>
        <c:noMultiLvlLbl val="0"/>
      </c:catAx>
      <c:valAx>
        <c:axId val="111991316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99082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152400</xdr:rowOff>
    </xdr:from>
    <xdr:to>
      <xdr:col>8</xdr:col>
      <xdr:colOff>257175</xdr:colOff>
      <xdr:row>52</xdr:row>
      <xdr:rowOff>157162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35</xdr:row>
      <xdr:rowOff>152400</xdr:rowOff>
    </xdr:from>
    <xdr:to>
      <xdr:col>8</xdr:col>
      <xdr:colOff>257175</xdr:colOff>
      <xdr:row>52</xdr:row>
      <xdr:rowOff>157162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29</xdr:row>
      <xdr:rowOff>9524</xdr:rowOff>
    </xdr:from>
    <xdr:to>
      <xdr:col>10</xdr:col>
      <xdr:colOff>352425</xdr:colOff>
      <xdr:row>51</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32</xdr:row>
      <xdr:rowOff>42861</xdr:rowOff>
    </xdr:from>
    <xdr:to>
      <xdr:col>12</xdr:col>
      <xdr:colOff>447675</xdr:colOff>
      <xdr:row>53</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114</xdr:row>
      <xdr:rowOff>1118</xdr:rowOff>
    </xdr:from>
    <xdr:to>
      <xdr:col>8</xdr:col>
      <xdr:colOff>145677</xdr:colOff>
      <xdr:row>153</xdr:row>
      <xdr:rowOff>78441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N:\Faculty-of-Medicine-and-Health\LIDA\PICANet\Reports%20Newsletters%20Leaflets%20and%20Posters\Annual%20Reports\Annual_Report_2020\Data%20and%20Analysis\Tables%20and%20Figures%20(Temp)\2.RetreivalTransferIntervention_v0.2_2021_01_07.xlsm"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r:id="rId1" refreshedBy="Benjamin Fox" refreshedDate="44133.672915856485" createdVersion="6" refreshedVersion="6" minRefreshableVersion="3" recordCount="15">
  <cacheSource type="worksheet">
    <worksheetSource name="tbl27a"/>
  </cacheSource>
  <cacheFields count="11">
    <cacheField name="Diagnostic group" numFmtId="0">
      <sharedItems count="15">
        <s v="Blood / lymphatic"/>
        <s v="Body wall and cavities"/>
        <s v="Cardiovascular"/>
        <s v="Endocrine / metabolic"/>
        <s v="Gastrointestinal"/>
        <s v="Infection"/>
        <s v="Multisystem"/>
        <s v="Musculoskeletal"/>
        <s v="Neurological"/>
        <s v="Oncology"/>
        <s v="Other"/>
        <s v="Respiratory"/>
        <s v="Trauma"/>
        <s v="Unknown"/>
        <s v="Grand Total"/>
      </sharedItems>
    </cacheField>
    <cacheField name="&lt;1" numFmtId="0">
      <sharedItems containsSemiMixedTypes="0" containsString="0" containsNumber="1" containsInteger="1" minValue="9" maxValue="9714"/>
    </cacheField>
    <cacheField name="&lt;1 (%)" numFmtId="0">
      <sharedItems/>
    </cacheField>
    <cacheField name="1-4" numFmtId="0">
      <sharedItems containsSemiMixedTypes="0" containsString="0" containsNumber="1" containsInteger="1" minValue="6" maxValue="3738"/>
    </cacheField>
    <cacheField name="1-4 (%)" numFmtId="0">
      <sharedItems/>
    </cacheField>
    <cacheField name="5-10" numFmtId="0">
      <sharedItems containsSemiMixedTypes="0" containsString="0" containsNumber="1" containsInteger="1" minValue="0" maxValue="1914"/>
    </cacheField>
    <cacheField name="5-10 (%)" numFmtId="0">
      <sharedItems/>
    </cacheField>
    <cacheField name="11-15" numFmtId="0">
      <sharedItems containsSemiMixedTypes="0" containsString="0" containsNumber="1" containsInteger="1" minValue="0" maxValue="1526"/>
    </cacheField>
    <cacheField name="11-15 (%)" numFmtId="0">
      <sharedItems/>
    </cacheField>
    <cacheField name="Total" numFmtId="0">
      <sharedItems containsSemiMixedTypes="0" containsString="0" containsNumber="1" containsInteger="1" minValue="22" maxValue="16892"/>
    </cacheField>
    <cacheField name="Total (%)"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enjamin Fox" refreshedDate="44181.405750810183" createdVersion="6" refreshedVersion="6" minRefreshableVersion="3" recordCount="15">
  <cacheSource type="worksheet">
    <worksheetSource name="_tbl27"/>
  </cacheSource>
  <cacheFields count="11">
    <cacheField name="Diagnostic group" numFmtId="0">
      <sharedItems count="15">
        <s v="Blood / lymphatic"/>
        <s v="Body wall and cavities"/>
        <s v="Cardiovascular"/>
        <s v="Endocrine / metabolic"/>
        <s v="Gastrointestinal"/>
        <s v="Infection"/>
        <s v="Multisystem"/>
        <s v="Musculoskeletal"/>
        <s v="Neurological"/>
        <s v="Oncology"/>
        <s v="Respiratory"/>
        <s v="Trauma"/>
        <s v="Other"/>
        <s v="Unknown"/>
        <s v="Grand Total"/>
      </sharedItems>
    </cacheField>
    <cacheField name="&lt;1" numFmtId="0">
      <sharedItems containsSemiMixedTypes="0" containsString="0" containsNumber="1" containsInteger="1" minValue="0" maxValue="363"/>
    </cacheField>
    <cacheField name="&lt;1 (%)" numFmtId="0">
      <sharedItems containsMixedTypes="1" containsNumber="1" containsInteger="1" minValue="0" maxValue="0"/>
    </cacheField>
    <cacheField name="1-4" numFmtId="0">
      <sharedItems containsSemiMixedTypes="0" containsString="0" containsNumber="1" containsInteger="1" minValue="0" maxValue="328"/>
    </cacheField>
    <cacheField name="1-4 (%)" numFmtId="0">
      <sharedItems containsMixedTypes="1" containsNumber="1" containsInteger="1" minValue="0" maxValue="0"/>
    </cacheField>
    <cacheField name="5-10" numFmtId="0">
      <sharedItems containsSemiMixedTypes="0" containsString="0" containsNumber="1" containsInteger="1" minValue="0" maxValue="237"/>
    </cacheField>
    <cacheField name="5-10 (%)" numFmtId="0">
      <sharedItems containsMixedTypes="1" containsNumber="1" containsInteger="1" minValue="0" maxValue="0"/>
    </cacheField>
    <cacheField name="11-15" numFmtId="0">
      <sharedItems containsSemiMixedTypes="0" containsString="0" containsNumber="1" containsInteger="1" minValue="0" maxValue="239"/>
    </cacheField>
    <cacheField name="11-15 (%)" numFmtId="0">
      <sharedItems containsMixedTypes="1" containsNumber="1" containsInteger="1" minValue="0" maxValue="0"/>
    </cacheField>
    <cacheField name="Total" numFmtId="3">
      <sharedItems containsSemiMixedTypes="0" containsString="0" containsNumber="1" containsInteger="1" minValue="0" maxValue="1167"/>
    </cacheField>
    <cacheField name="Total (%)" numFmtId="0">
      <sharedItems containsMixedTypes="1"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Benjamin Fox" refreshedDate="44133.672915972224" createdVersion="6" refreshedVersion="6" minRefreshableVersion="3" recordCount="22">
  <cacheSource type="worksheet">
    <worksheetSource name="_tbl26" r:id="rId2"/>
  </cacheSource>
  <cacheFields count="12">
    <cacheField name="Year" numFmtId="0">
      <sharedItems/>
    </cacheField>
    <cacheField name="Transport organisation type" numFmtId="0">
      <sharedItems count="7">
        <s v="Centralised transport service (PIC)"/>
        <s v="Non-specialist team"/>
        <s v="Other specialist team"/>
        <s v="PICU"/>
        <s v="Transport team from neonates"/>
        <s v="Unknown"/>
        <s v="Total"/>
      </sharedItems>
    </cacheField>
    <cacheField name="&lt;1" numFmtId="0">
      <sharedItems containsSemiMixedTypes="0" containsString="0" containsNumber="1" containsInteger="1" minValue="18" maxValue="10151"/>
    </cacheField>
    <cacheField name="&lt;1 (%)" numFmtId="0">
      <sharedItems/>
    </cacheField>
    <cacheField name="1-4" numFmtId="0">
      <sharedItems containsSemiMixedTypes="0" containsString="0" containsNumber="1" containsInteger="1" minValue="0" maxValue="4081"/>
    </cacheField>
    <cacheField name="1-4 (%)" numFmtId="0">
      <sharedItems/>
    </cacheField>
    <cacheField name="5-10" numFmtId="0">
      <sharedItems containsSemiMixedTypes="0" containsString="0" containsNumber="1" containsInteger="1" minValue="0" maxValue="2160"/>
    </cacheField>
    <cacheField name="5-10 (%)" numFmtId="0">
      <sharedItems/>
    </cacheField>
    <cacheField name="11-15" numFmtId="0">
      <sharedItems containsSemiMixedTypes="0" containsString="0" containsNumber="1" containsInteger="1" minValue="0" maxValue="1769"/>
    </cacheField>
    <cacheField name="11-15 (%)" numFmtId="0">
      <sharedItems/>
    </cacheField>
    <cacheField name="Total" numFmtId="0">
      <sharedItems containsSemiMixedTypes="0" containsString="0" containsNumber="1" containsInteger="1" minValue="24" maxValue="18161"/>
    </cacheField>
    <cacheField name="Total (%)" numFmtId="0">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Benjamin Fox" refreshedDate="44221.670775810184" createdVersion="6" refreshedVersion="6" minRefreshableVersion="3" recordCount="100">
  <cacheSource type="worksheet">
    <worksheetSource ref="A159:P259" sheet="28"/>
  </cacheSource>
  <cacheFields count="16">
    <cacheField name="Year" numFmtId="0">
      <sharedItems/>
    </cacheField>
    <cacheField name="Organisation" numFmtId="0">
      <sharedItems count="33">
        <s v="A"/>
        <s v="C"/>
        <s v="D"/>
        <s v="E1"/>
        <s v="E2"/>
        <s v="F"/>
        <s v="H"/>
        <s v="I"/>
        <s v="K2"/>
        <s v="K3"/>
        <s v="L"/>
        <s v="M"/>
        <s v="N"/>
        <s v="O"/>
        <s v="P"/>
        <s v="Q"/>
        <s v="R"/>
        <s v="S"/>
        <s v="T"/>
        <s v="U"/>
        <s v="V"/>
        <s v="W"/>
        <s v="X1"/>
        <s v="X2"/>
        <s v="Y"/>
        <s v="Z"/>
        <s v="ZA"/>
        <s v="ZB"/>
        <s v="ZC"/>
        <s v="ZD"/>
        <s v="ZE"/>
        <s v="ZF"/>
        <s v="Total"/>
      </sharedItems>
    </cacheField>
    <cacheField name="PICU" numFmtId="0">
      <sharedItems containsString="0" containsBlank="1" containsNumber="1" containsInteger="1" minValue="0" maxValue="249"/>
    </cacheField>
    <cacheField name="PICU (%)" numFmtId="0">
      <sharedItems containsBlank="1"/>
    </cacheField>
    <cacheField name="Centralised transport service (PIC)" numFmtId="0">
      <sharedItems containsString="0" containsBlank="1" containsNumber="1" containsInteger="1" minValue="0" maxValue="14472"/>
    </cacheField>
    <cacheField name="Centralised transport service (PIC) (%)" numFmtId="0">
      <sharedItems containsBlank="1"/>
    </cacheField>
    <cacheField name="Transport team from neonates" numFmtId="0">
      <sharedItems containsString="0" containsBlank="1" containsNumber="1" containsInteger="1" minValue="0" maxValue="1517" count="38">
        <m/>
        <n v="104"/>
        <n v="9"/>
        <n v="3"/>
        <n v="0"/>
        <n v="16"/>
        <n v="4"/>
        <n v="45"/>
        <n v="44"/>
        <n v="19"/>
        <n v="31"/>
        <n v="29"/>
        <n v="109"/>
        <n v="423"/>
        <n v="5"/>
        <n v="137"/>
        <n v="6"/>
        <n v="25"/>
        <n v="13"/>
        <n v="10"/>
        <n v="100"/>
        <n v="48"/>
        <n v="38"/>
        <n v="40"/>
        <n v="119"/>
        <n v="7"/>
        <n v="588"/>
        <n v="111"/>
        <n v="8"/>
        <n v="23"/>
        <n v="27"/>
        <n v="30"/>
        <n v="57"/>
        <n v="18"/>
        <n v="101"/>
        <n v="63"/>
        <n v="506"/>
        <n v="1517"/>
      </sharedItems>
    </cacheField>
    <cacheField name="Transport team from neonates (%)" numFmtId="0">
      <sharedItems containsBlank="1"/>
    </cacheField>
    <cacheField name="Other specialist team" numFmtId="0">
      <sharedItems containsString="0" containsBlank="1" containsNumber="1" containsInteger="1" minValue="0" maxValue="468" count="28">
        <m/>
        <n v="15"/>
        <n v="25"/>
        <n v="6"/>
        <n v="0"/>
        <n v="11"/>
        <n v="8"/>
        <n v="3"/>
        <n v="28"/>
        <n v="4"/>
        <n v="47"/>
        <n v="17"/>
        <n v="173"/>
        <n v="9"/>
        <n v="27"/>
        <n v="10"/>
        <n v="12"/>
        <n v="1"/>
        <n v="23"/>
        <n v="34"/>
        <n v="5"/>
        <n v="144"/>
        <n v="22"/>
        <n v="30"/>
        <n v="16"/>
        <n v="7"/>
        <n v="151"/>
        <n v="468"/>
      </sharedItems>
    </cacheField>
    <cacheField name="Other specialist team (%)" numFmtId="0">
      <sharedItems containsBlank="1"/>
    </cacheField>
    <cacheField name="Non-specialist team" numFmtId="0">
      <sharedItems containsString="0" containsBlank="1" containsNumber="1" containsInteger="1" minValue="0" maxValue="1119"/>
    </cacheField>
    <cacheField name="Non-specialist team (%)" numFmtId="0">
      <sharedItems containsBlank="1"/>
    </cacheField>
    <cacheField name="Unknown" numFmtId="0">
      <sharedItems containsSemiMixedTypes="0" containsString="0" containsNumber="1" containsInteger="1" minValue="0" maxValue="102"/>
    </cacheField>
    <cacheField name="Unknown (%)" numFmtId="0">
      <sharedItems/>
    </cacheField>
    <cacheField name="Total" numFmtId="0">
      <sharedItems containsSemiMixedTypes="0" containsString="0" containsNumber="1" containsInteger="1" minValue="4" maxValue="18161"/>
    </cacheField>
    <cacheField name="Total (%)" numFmtId="0">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Benjamin Fox" refreshedDate="44221.675724074077" createdVersion="6" refreshedVersion="6" minRefreshableVersion="3" recordCount="100">
  <cacheSource type="worksheet">
    <worksheetSource name="_tbl282"/>
  </cacheSource>
  <cacheFields count="16">
    <cacheField name="Year" numFmtId="0">
      <sharedItems/>
    </cacheField>
    <cacheField name="Organisation" numFmtId="0">
      <sharedItems/>
    </cacheField>
    <cacheField name="PICU" numFmtId="0">
      <sharedItems containsString="0" containsBlank="1" containsNumber="1" containsInteger="1" minValue="0" maxValue="249"/>
    </cacheField>
    <cacheField name="PICU (%)" numFmtId="0">
      <sharedItems containsBlank="1"/>
    </cacheField>
    <cacheField name="Centralised transport service (PIC)" numFmtId="3">
      <sharedItems containsString="0" containsBlank="1" containsNumber="1" containsInteger="1" minValue="0" maxValue="14472"/>
    </cacheField>
    <cacheField name="Centralised transport service (PIC) (%)" numFmtId="0">
      <sharedItems containsBlank="1"/>
    </cacheField>
    <cacheField name="Transport team from neonates" numFmtId="0">
      <sharedItems containsString="0" containsBlank="1" containsNumber="1" containsInteger="1" minValue="0" maxValue="1517"/>
    </cacheField>
    <cacheField name="Transport team from neonates (%)" numFmtId="0">
      <sharedItems containsBlank="1"/>
    </cacheField>
    <cacheField name="Other specialist team" numFmtId="0">
      <sharedItems containsString="0" containsBlank="1" containsNumber="1" containsInteger="1" minValue="0" maxValue="468"/>
    </cacheField>
    <cacheField name="Other specialist team (%)" numFmtId="0">
      <sharedItems containsBlank="1"/>
    </cacheField>
    <cacheField name="Non-specialist team" numFmtId="0">
      <sharedItems containsString="0" containsBlank="1" containsNumber="1" containsInteger="1" minValue="0" maxValue="1119"/>
    </cacheField>
    <cacheField name="Non-specialist team (%)" numFmtId="0">
      <sharedItems containsBlank="1"/>
    </cacheField>
    <cacheField name="Unknown" numFmtId="0">
      <sharedItems containsSemiMixedTypes="0" containsString="0" containsNumber="1" containsInteger="1" minValue="0" maxValue="102"/>
    </cacheField>
    <cacheField name="Unknown (%)" numFmtId="0">
      <sharedItems/>
    </cacheField>
    <cacheField name="Total" numFmtId="3">
      <sharedItems containsSemiMixedTypes="0" containsString="0" containsNumber="1" containsInteger="1" minValue="4" maxValue="18161"/>
    </cacheField>
    <cacheField name="Total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
  <r>
    <x v="0"/>
    <n v="36"/>
    <s v="(24.2)"/>
    <n v="40"/>
    <s v="(26.8)"/>
    <n v="46"/>
    <s v="(30.9)"/>
    <n v="27"/>
    <s v="(18.1)"/>
    <n v="149"/>
    <s v="(0.9)"/>
  </r>
  <r>
    <x v="1"/>
    <n v="329"/>
    <s v="(93.5)"/>
    <n v="10"/>
    <s v="(2.8)"/>
    <n v="5"/>
    <s v="(1.4)"/>
    <n v="8"/>
    <s v="(2.3)"/>
    <n v="352"/>
    <s v="(2.1)"/>
  </r>
  <r>
    <x v="2"/>
    <n v="2512"/>
    <s v="(81.6)"/>
    <n v="255"/>
    <s v="(8.3)"/>
    <n v="143"/>
    <s v="(4.6)"/>
    <n v="170"/>
    <s v="(5.5)"/>
    <n v="3080"/>
    <s v="(18.2)"/>
  </r>
  <r>
    <x v="3"/>
    <n v="216"/>
    <s v="(37.6)"/>
    <n v="134"/>
    <s v="(23.3)"/>
    <n v="111"/>
    <s v="(19.3)"/>
    <n v="114"/>
    <s v="(19.8)"/>
    <n v="575"/>
    <s v="(3.4)"/>
  </r>
  <r>
    <x v="4"/>
    <n v="789"/>
    <s v="(80.9)"/>
    <n v="68"/>
    <s v="(7.0)"/>
    <n v="65"/>
    <s v="(6.7)"/>
    <n v="53"/>
    <s v="(5.4)"/>
    <n v="975"/>
    <s v="(5.8)"/>
  </r>
  <r>
    <x v="5"/>
    <n v="731"/>
    <s v="(52.9)"/>
    <n v="342"/>
    <s v="(24.8)"/>
    <n v="159"/>
    <s v="(11.5)"/>
    <n v="149"/>
    <s v="(10.8)"/>
    <n v="1381"/>
    <s v="(8.2)"/>
  </r>
  <r>
    <x v="6"/>
    <n v="29"/>
    <s v="(76.3)"/>
    <n v="9"/>
    <s v="(23.7)"/>
    <n v="0"/>
    <s v="(0.0)"/>
    <n v="0"/>
    <s v="(0.0)"/>
    <n v="38"/>
    <s v="(0.2)"/>
  </r>
  <r>
    <x v="7"/>
    <n v="32"/>
    <s v="(42.1)"/>
    <n v="9"/>
    <s v="(11.8)"/>
    <n v="13"/>
    <s v="(17.1)"/>
    <n v="22"/>
    <s v="(28.9)"/>
    <n v="76"/>
    <s v="(0.4)"/>
  </r>
  <r>
    <x v="8"/>
    <n v="725"/>
    <s v="(27.4)"/>
    <n v="1026"/>
    <s v="(38.8)"/>
    <n v="570"/>
    <s v="(21.6)"/>
    <n v="322"/>
    <s v="(12.2)"/>
    <n v="2643"/>
    <s v="(15.6)"/>
  </r>
  <r>
    <x v="9"/>
    <n v="67"/>
    <s v="(30.5)"/>
    <n v="56"/>
    <s v="(25.5)"/>
    <n v="57"/>
    <s v="(25.9)"/>
    <n v="40"/>
    <s v="(18.2)"/>
    <n v="220"/>
    <s v="(1.3)"/>
  </r>
  <r>
    <x v="10"/>
    <n v="225"/>
    <s v="(39.3)"/>
    <n v="136"/>
    <s v="(23.7)"/>
    <n v="67"/>
    <s v="(11.7)"/>
    <n v="145"/>
    <s v="(25.3)"/>
    <n v="573"/>
    <s v="(3.4)"/>
  </r>
  <r>
    <x v="11"/>
    <n v="3971"/>
    <s v="(60.0)"/>
    <n v="1580"/>
    <s v="(23.9)"/>
    <n v="632"/>
    <s v="(9.5)"/>
    <n v="437"/>
    <s v="(6.6)"/>
    <n v="6620"/>
    <s v="(39.2)"/>
  </r>
  <r>
    <x v="12"/>
    <n v="43"/>
    <s v="(22.9)"/>
    <n v="67"/>
    <s v="(35.6)"/>
    <n v="43"/>
    <s v="(22.9)"/>
    <n v="35"/>
    <s v="(18.6)"/>
    <n v="188"/>
    <s v="(1.1)"/>
  </r>
  <r>
    <x v="13"/>
    <n v="9"/>
    <s v="(40.9)"/>
    <n v="6"/>
    <s v="(27.3)"/>
    <n v="3"/>
    <s v="(13.6)"/>
    <n v="4"/>
    <s v="(18.2)"/>
    <n v="22"/>
    <s v="(0.1)"/>
  </r>
  <r>
    <x v="14"/>
    <n v="9714"/>
    <s v="(57.5)"/>
    <n v="3738"/>
    <s v="(22.1)"/>
    <n v="1914"/>
    <s v="(11.3)"/>
    <n v="1526"/>
    <s v="(9.0)"/>
    <n v="16892"/>
    <s v=""/>
  </r>
</pivotCacheRecords>
</file>

<file path=xl/pivotCache/pivotCacheRecords2.xml><?xml version="1.0" encoding="utf-8"?>
<pivotCacheRecords xmlns="http://schemas.openxmlformats.org/spreadsheetml/2006/main" xmlns:r="http://schemas.openxmlformats.org/officeDocument/2006/relationships" count="15">
  <r>
    <x v="0"/>
    <n v="0"/>
    <s v="(0.0)"/>
    <n v="10"/>
    <s v="(32.3)"/>
    <n v="11"/>
    <s v="(35.5)"/>
    <n v="10"/>
    <s v="(32.3)"/>
    <n v="31"/>
    <s v="(2.7)"/>
  </r>
  <r>
    <x v="1"/>
    <n v="11"/>
    <s v="(68.8)"/>
    <n v="4"/>
    <s v="(25.0)"/>
    <n v="1"/>
    <s v="(6.3)"/>
    <n v="0"/>
    <s v="(0.0)"/>
    <n v="16"/>
    <s v="(1.4)"/>
  </r>
  <r>
    <x v="2"/>
    <n v="76"/>
    <s v="(58.0)"/>
    <n v="21"/>
    <s v="(16.0)"/>
    <n v="12"/>
    <s v="(9.2)"/>
    <n v="22"/>
    <s v="(16.8)"/>
    <n v="131"/>
    <s v="(11.2)"/>
  </r>
  <r>
    <x v="3"/>
    <n v="17"/>
    <s v="(23.6)"/>
    <n v="21"/>
    <s v="(29.2)"/>
    <n v="15"/>
    <s v="(20.8)"/>
    <n v="19"/>
    <s v="(26.4)"/>
    <n v="72"/>
    <s v="(6.2)"/>
  </r>
  <r>
    <x v="4"/>
    <n v="35"/>
    <s v="(44.3)"/>
    <n v="15"/>
    <s v="(19.0)"/>
    <n v="12"/>
    <s v="(15.2)"/>
    <n v="17"/>
    <s v="(21.5)"/>
    <n v="79"/>
    <s v="(6.8)"/>
  </r>
  <r>
    <x v="5"/>
    <n v="24"/>
    <s v="(34.8)"/>
    <n v="23"/>
    <s v="(33.3)"/>
    <n v="10"/>
    <s v="(14.5)"/>
    <n v="12"/>
    <s v="(17.4)"/>
    <n v="69"/>
    <s v="(5.9)"/>
  </r>
  <r>
    <x v="6"/>
    <n v="0"/>
    <n v="0"/>
    <n v="0"/>
    <n v="0"/>
    <n v="0"/>
    <n v="0"/>
    <n v="0"/>
    <n v="0"/>
    <n v="0"/>
    <n v="0"/>
  </r>
  <r>
    <x v="7"/>
    <n v="1"/>
    <s v="(14.3)"/>
    <n v="0"/>
    <s v="(0.0)"/>
    <n v="3"/>
    <s v="(42.9)"/>
    <n v="3"/>
    <s v="(42.9)"/>
    <n v="7"/>
    <s v="(0.6)"/>
  </r>
  <r>
    <x v="8"/>
    <n v="75"/>
    <s v="(22.7)"/>
    <n v="107"/>
    <s v="(32.4)"/>
    <n v="90"/>
    <s v="(27.3)"/>
    <n v="58"/>
    <s v="(17.6)"/>
    <n v="330"/>
    <s v="(28.3)"/>
  </r>
  <r>
    <x v="9"/>
    <n v="11"/>
    <s v="(19.0)"/>
    <n v="17"/>
    <s v="(29.3)"/>
    <n v="12"/>
    <s v="(20.7)"/>
    <n v="18"/>
    <s v="(31.0)"/>
    <n v="58"/>
    <s v="(5.0)"/>
  </r>
  <r>
    <x v="10"/>
    <n v="93"/>
    <s v="(41.0)"/>
    <n v="71"/>
    <s v="(31.3)"/>
    <n v="33"/>
    <s v="(14.5)"/>
    <n v="30"/>
    <s v="(13.2)"/>
    <n v="227"/>
    <s v="(19.5)"/>
  </r>
  <r>
    <x v="11"/>
    <n v="3"/>
    <s v="(4.3)"/>
    <n v="19"/>
    <s v="(27.5)"/>
    <n v="26"/>
    <s v="(37.7)"/>
    <n v="21"/>
    <s v="(30.4)"/>
    <n v="69"/>
    <s v="(5.9)"/>
  </r>
  <r>
    <x v="12"/>
    <n v="15"/>
    <s v="(19.7)"/>
    <n v="20"/>
    <s v="(26.3)"/>
    <n v="12"/>
    <s v="(15.8)"/>
    <n v="29"/>
    <s v="(38.2)"/>
    <n v="76"/>
    <s v="(6.5)"/>
  </r>
  <r>
    <x v="13"/>
    <n v="2"/>
    <s v="(100.0)"/>
    <n v="0"/>
    <s v="(0.0)"/>
    <n v="0"/>
    <s v="(0.0)"/>
    <n v="0"/>
    <s v="(0.0)"/>
    <n v="2"/>
    <s v="(0.2)"/>
  </r>
  <r>
    <x v="14"/>
    <n v="363"/>
    <s v="(31.1)"/>
    <n v="328"/>
    <s v="(28.1)"/>
    <n v="237"/>
    <s v="(20.3)"/>
    <n v="239"/>
    <s v="(20.5)"/>
    <n v="1167"/>
    <s v=""/>
  </r>
</pivotCacheRecords>
</file>

<file path=xl/pivotCache/pivotCacheRecords3.xml><?xml version="1.0" encoding="utf-8"?>
<pivotCacheRecords xmlns="http://schemas.openxmlformats.org/spreadsheetml/2006/main" xmlns:r="http://schemas.openxmlformats.org/officeDocument/2006/relationships" count="22">
  <r>
    <s v="2017"/>
    <x v="0"/>
    <n v="2632"/>
    <s v="(55.2)"/>
    <n v="1115"/>
    <s v="(23.4)"/>
    <n v="584"/>
    <s v="(12.2)"/>
    <n v="441"/>
    <s v="(9.2)"/>
    <n v="4772"/>
    <s v="(78.8)"/>
  </r>
  <r>
    <s v="2017"/>
    <x v="1"/>
    <n v="137"/>
    <s v="(32.6)"/>
    <n v="120"/>
    <s v="(28.6)"/>
    <n v="83"/>
    <s v="(19.8)"/>
    <n v="80"/>
    <s v="(19.0)"/>
    <n v="420"/>
    <s v="(6.9)"/>
  </r>
  <r>
    <s v="2017"/>
    <x v="2"/>
    <n v="95"/>
    <s v="(46.8)"/>
    <n v="45"/>
    <s v="(22.2)"/>
    <n v="28"/>
    <s v="(13.8)"/>
    <n v="35"/>
    <s v="(17.2)"/>
    <n v="203"/>
    <s v="(3.4)"/>
  </r>
  <r>
    <s v="2017"/>
    <x v="3"/>
    <n v="97"/>
    <s v="(54.5)"/>
    <n v="37"/>
    <s v="(20.8)"/>
    <n v="23"/>
    <s v="(12.9)"/>
    <n v="21"/>
    <s v="(11.8)"/>
    <n v="178"/>
    <s v="(2.9)"/>
  </r>
  <r>
    <s v="2017"/>
    <x v="4"/>
    <n v="439"/>
    <s v="(99.3)"/>
    <n v="0"/>
    <s v="(0.0)"/>
    <n v="2"/>
    <s v="(0.5)"/>
    <n v="1"/>
    <s v="(0.2)"/>
    <n v="442"/>
    <s v="(7.3)"/>
  </r>
  <r>
    <s v="2017"/>
    <x v="5"/>
    <n v="28"/>
    <s v="(73.7)"/>
    <n v="6"/>
    <s v="(15.8)"/>
    <n v="4"/>
    <s v="(10.5)"/>
    <n v="0"/>
    <s v="(0.0)"/>
    <n v="38"/>
    <s v="(0.6)"/>
  </r>
  <r>
    <s v="2017"/>
    <x v="6"/>
    <n v="3428"/>
    <s v="(56.6)"/>
    <n v="1323"/>
    <s v="(21.9)"/>
    <n v="724"/>
    <s v="(12.0)"/>
    <n v="578"/>
    <s v="(9.5)"/>
    <n v="6053"/>
    <s v="(33.3)"/>
  </r>
  <r>
    <s v="2018"/>
    <x v="0"/>
    <n v="2625"/>
    <s v="(54.3)"/>
    <n v="1190"/>
    <s v="(24.6)"/>
    <n v="583"/>
    <s v="(12.1)"/>
    <n v="440"/>
    <s v="(9.1)"/>
    <n v="4838"/>
    <s v="(79.8)"/>
  </r>
  <r>
    <s v="2018"/>
    <x v="1"/>
    <n v="122"/>
    <s v="(31.6)"/>
    <n v="109"/>
    <s v="(28.2)"/>
    <n v="86"/>
    <s v="(22.3)"/>
    <n v="69"/>
    <s v="(17.9)"/>
    <n v="386"/>
    <s v="(6.4)"/>
  </r>
  <r>
    <s v="2018"/>
    <x v="2"/>
    <n v="79"/>
    <s v="(49.1)"/>
    <n v="33"/>
    <s v="(20.5)"/>
    <n v="20"/>
    <s v="(12.4)"/>
    <n v="29"/>
    <s v="(18.0)"/>
    <n v="161"/>
    <s v="(2.7)"/>
  </r>
  <r>
    <s v="2018"/>
    <x v="3"/>
    <n v="34"/>
    <s v="(60.7)"/>
    <n v="7"/>
    <s v="(12.5)"/>
    <n v="9"/>
    <s v="(16.1)"/>
    <n v="6"/>
    <s v="(10.7)"/>
    <n v="56"/>
    <s v="(0.9)"/>
  </r>
  <r>
    <s v="2018"/>
    <x v="4"/>
    <n v="591"/>
    <s v="(98.5)"/>
    <n v="9"/>
    <s v="(1.5)"/>
    <n v="0"/>
    <s v="(0.0)"/>
    <n v="0"/>
    <s v="(0.0)"/>
    <n v="600"/>
    <s v="(9.9)"/>
  </r>
  <r>
    <s v="2018"/>
    <x v="5"/>
    <n v="18"/>
    <s v="(75.0)"/>
    <n v="1"/>
    <s v="(4.2)"/>
    <n v="4"/>
    <s v="(16.7)"/>
    <n v="1"/>
    <s v="(4.2)"/>
    <n v="24"/>
    <s v="(0.4)"/>
  </r>
  <r>
    <s v="2018"/>
    <x v="6"/>
    <n v="3469"/>
    <s v="(57.2)"/>
    <n v="1349"/>
    <s v="(22.2)"/>
    <n v="702"/>
    <s v="(11.6)"/>
    <n v="545"/>
    <s v="(9.0)"/>
    <n v="6065"/>
    <s v="(33.4)"/>
  </r>
  <r>
    <s v="2019"/>
    <x v="0"/>
    <n v="2514"/>
    <s v="(51.3)"/>
    <n v="1238"/>
    <s v="(25.3)"/>
    <n v="633"/>
    <s v="(12.9)"/>
    <n v="514"/>
    <s v="(10.5)"/>
    <n v="4899"/>
    <s v="(81.1)"/>
  </r>
  <r>
    <s v="2019"/>
    <x v="1"/>
    <n v="104"/>
    <s v="(28.8)"/>
    <n v="99"/>
    <s v="(27.4)"/>
    <n v="68"/>
    <s v="(18.8)"/>
    <n v="90"/>
    <s v="(24.9)"/>
    <n v="361"/>
    <s v="(6.0)"/>
  </r>
  <r>
    <s v="2019"/>
    <x v="2"/>
    <n v="65"/>
    <s v="(38.0)"/>
    <n v="47"/>
    <s v="(27.5)"/>
    <n v="23"/>
    <s v="(13.5)"/>
    <n v="36"/>
    <s v="(21.1)"/>
    <n v="171"/>
    <s v="(2.8)"/>
  </r>
  <r>
    <s v="2019"/>
    <x v="3"/>
    <n v="27"/>
    <s v="(56.3)"/>
    <n v="14"/>
    <s v="(29.2)"/>
    <n v="4"/>
    <s v="(8.3)"/>
    <n v="3"/>
    <s v="(6.3)"/>
    <n v="48"/>
    <s v="(0.8)"/>
  </r>
  <r>
    <s v="2019"/>
    <x v="4"/>
    <n v="516"/>
    <s v="(98.5)"/>
    <n v="3"/>
    <s v="(0.6)"/>
    <n v="5"/>
    <s v="(1.0)"/>
    <n v="0"/>
    <s v="(0.0)"/>
    <n v="524"/>
    <s v="(8.7)"/>
  </r>
  <r>
    <s v="2019"/>
    <x v="5"/>
    <n v="28"/>
    <s v="(70.0)"/>
    <n v="8"/>
    <s v="(20.0)"/>
    <n v="1"/>
    <s v="(2.5)"/>
    <n v="3"/>
    <s v="(7.5)"/>
    <n v="40"/>
    <s v="(0.7)"/>
  </r>
  <r>
    <s v="2019"/>
    <x v="6"/>
    <n v="3254"/>
    <s v="(53.8)"/>
    <n v="1409"/>
    <s v="(23.3)"/>
    <n v="734"/>
    <s v="(12.1)"/>
    <n v="646"/>
    <s v="(10.7)"/>
    <n v="6043"/>
    <s v="(33.3)"/>
  </r>
  <r>
    <s v="Grand"/>
    <x v="6"/>
    <n v="10151"/>
    <s v="(55.9)"/>
    <n v="4081"/>
    <s v="(22.5)"/>
    <n v="2160"/>
    <s v="(11.9)"/>
    <n v="1769"/>
    <s v="(9.7)"/>
    <n v="18161"/>
    <s v=""/>
  </r>
</pivotCacheRecords>
</file>

<file path=xl/pivotCache/pivotCacheRecords4.xml><?xml version="1.0" encoding="utf-8"?>
<pivotCacheRecords xmlns="http://schemas.openxmlformats.org/spreadsheetml/2006/main" xmlns:r="http://schemas.openxmlformats.org/officeDocument/2006/relationships" count="100">
  <r>
    <s v="2017"/>
    <x v="0"/>
    <m/>
    <m/>
    <n v="130"/>
    <s v="(73.9)"/>
    <x v="0"/>
    <m/>
    <x v="0"/>
    <m/>
    <n v="28"/>
    <s v="(15.9)"/>
    <n v="0"/>
    <s v="(0.0)"/>
    <n v="176"/>
    <s v="(2.9)"/>
  </r>
  <r>
    <s v="2017"/>
    <x v="1"/>
    <m/>
    <m/>
    <n v="133"/>
    <s v="(88.1)"/>
    <x v="0"/>
    <m/>
    <x v="1"/>
    <s v="(9.9)"/>
    <m/>
    <m/>
    <n v="0"/>
    <s v="(0.0)"/>
    <n v="151"/>
    <s v="(2.5)"/>
  </r>
  <r>
    <s v="2017"/>
    <x v="2"/>
    <m/>
    <m/>
    <n v="157"/>
    <s v="(86.7)"/>
    <x v="0"/>
    <m/>
    <x v="0"/>
    <m/>
    <n v="19"/>
    <s v="(10.5)"/>
    <n v="0"/>
    <s v="(0.0)"/>
    <n v="181"/>
    <s v="(3.0)"/>
  </r>
  <r>
    <s v="2017"/>
    <x v="3"/>
    <n v="10"/>
    <s v="(1.8)"/>
    <n v="387"/>
    <s v="(68.1)"/>
    <x v="1"/>
    <s v="(18.3)"/>
    <x v="2"/>
    <s v="(4.4)"/>
    <n v="31"/>
    <s v="(5.5)"/>
    <n v="11"/>
    <s v="(1.9)"/>
    <n v="568"/>
    <s v="(9.4)"/>
  </r>
  <r>
    <s v="2017"/>
    <x v="4"/>
    <n v="21"/>
    <s v="(13.9)"/>
    <n v="92"/>
    <s v="(60.9)"/>
    <x v="2"/>
    <s v="(6.0)"/>
    <x v="3"/>
    <s v="(4.0)"/>
    <n v="19"/>
    <s v="(12.6)"/>
    <n v="4"/>
    <s v="(2.6)"/>
    <n v="151"/>
    <s v="(2.5)"/>
  </r>
  <r>
    <s v="2017"/>
    <x v="5"/>
    <n v="0"/>
    <s v="(0.0)"/>
    <n v="378"/>
    <s v="(95.2)"/>
    <x v="3"/>
    <s v="(0.8)"/>
    <x v="4"/>
    <s v="(0.0)"/>
    <n v="14"/>
    <s v="(3.5)"/>
    <n v="2"/>
    <s v="(0.5)"/>
    <n v="397"/>
    <s v="(6.6)"/>
  </r>
  <r>
    <s v="2017"/>
    <x v="6"/>
    <m/>
    <m/>
    <n v="129"/>
    <s v="(80.1)"/>
    <x v="0"/>
    <m/>
    <x v="5"/>
    <s v="(6.8)"/>
    <n v="16"/>
    <s v="(9.9)"/>
    <n v="0"/>
    <s v="(0.0)"/>
    <n v="161"/>
    <s v="(2.7)"/>
  </r>
  <r>
    <s v="2017"/>
    <x v="7"/>
    <n v="0"/>
    <s v="(0.0)"/>
    <n v="115"/>
    <s v="(93.5)"/>
    <x v="4"/>
    <s v="(0.0)"/>
    <x v="6"/>
    <s v="(6.5)"/>
    <n v="0"/>
    <s v="(0.0)"/>
    <n v="0"/>
    <s v="(0.0)"/>
    <n v="123"/>
    <s v="(2.0)"/>
  </r>
  <r>
    <s v="2017"/>
    <x v="8"/>
    <n v="14"/>
    <s v="(25.9)"/>
    <n v="22"/>
    <s v="(40.7)"/>
    <x v="5"/>
    <s v="(29.6)"/>
    <x v="0"/>
    <m/>
    <m/>
    <m/>
    <n v="0"/>
    <s v="(0.0)"/>
    <n v="54"/>
    <s v="(0.9)"/>
  </r>
  <r>
    <s v="2017"/>
    <x v="9"/>
    <m/>
    <m/>
    <n v="235"/>
    <s v="(96.7)"/>
    <x v="6"/>
    <s v="(1.6)"/>
    <x v="0"/>
    <m/>
    <n v="3"/>
    <s v="(1.2)"/>
    <n v="0"/>
    <s v="(0.0)"/>
    <n v="243"/>
    <s v="(4.0)"/>
  </r>
  <r>
    <s v="2017"/>
    <x v="10"/>
    <m/>
    <m/>
    <n v="193"/>
    <s v="(99.5)"/>
    <x v="0"/>
    <m/>
    <x v="0"/>
    <m/>
    <m/>
    <m/>
    <n v="0"/>
    <s v="(0.0)"/>
    <n v="194"/>
    <s v="(3.2)"/>
  </r>
  <r>
    <s v="2017"/>
    <x v="11"/>
    <n v="68"/>
    <s v="(36.0)"/>
    <n v="98"/>
    <s v="(51.9)"/>
    <x v="0"/>
    <m/>
    <x v="0"/>
    <m/>
    <n v="21"/>
    <s v="(11.1)"/>
    <n v="1"/>
    <s v="(0.5)"/>
    <n v="189"/>
    <s v="(3.1)"/>
  </r>
  <r>
    <s v="2017"/>
    <x v="12"/>
    <m/>
    <m/>
    <n v="117"/>
    <s v="(68.4)"/>
    <x v="3"/>
    <s v="(1.8)"/>
    <x v="0"/>
    <m/>
    <n v="49"/>
    <s v="(28.7)"/>
    <n v="0"/>
    <s v="(0.0)"/>
    <n v="171"/>
    <s v="(2.8)"/>
  </r>
  <r>
    <s v="2017"/>
    <x v="13"/>
    <m/>
    <m/>
    <n v="218"/>
    <s v="(97.3)"/>
    <x v="6"/>
    <s v="(1.8)"/>
    <x v="0"/>
    <m/>
    <m/>
    <m/>
    <n v="0"/>
    <s v="(0.0)"/>
    <n v="224"/>
    <s v="(3.7)"/>
  </r>
  <r>
    <s v="2017"/>
    <x v="14"/>
    <m/>
    <m/>
    <n v="257"/>
    <s v="(78.6)"/>
    <x v="7"/>
    <s v="(13.8)"/>
    <x v="0"/>
    <m/>
    <n v="13"/>
    <s v="(4.0)"/>
    <n v="0"/>
    <s v="(0.0)"/>
    <n v="327"/>
    <s v="(5.4)"/>
  </r>
  <r>
    <s v="2017"/>
    <x v="15"/>
    <m/>
    <m/>
    <n v="166"/>
    <s v="(99.4)"/>
    <x v="0"/>
    <m/>
    <x v="0"/>
    <m/>
    <m/>
    <m/>
    <n v="0"/>
    <s v="(0.0)"/>
    <n v="167"/>
    <s v="(2.8)"/>
  </r>
  <r>
    <s v="2017"/>
    <x v="16"/>
    <m/>
    <m/>
    <n v="286"/>
    <s v="(83.1)"/>
    <x v="8"/>
    <s v="(12.8)"/>
    <x v="0"/>
    <m/>
    <n v="13"/>
    <s v="(3.8)"/>
    <n v="0"/>
    <s v="(0.0)"/>
    <n v="344"/>
    <s v="(5.7)"/>
  </r>
  <r>
    <s v="2017"/>
    <x v="17"/>
    <n v="4"/>
    <s v="(22.2)"/>
    <n v="11"/>
    <s v="(61.1)"/>
    <x v="0"/>
    <m/>
    <x v="0"/>
    <m/>
    <m/>
    <m/>
    <n v="0"/>
    <s v="(0.0)"/>
    <n v="18"/>
    <s v="(0.3)"/>
  </r>
  <r>
    <s v="2017"/>
    <x v="18"/>
    <m/>
    <m/>
    <n v="225"/>
    <s v="(93.4)"/>
    <x v="0"/>
    <m/>
    <x v="0"/>
    <m/>
    <n v="14"/>
    <s v="(5.8)"/>
    <n v="0"/>
    <s v="(0.0)"/>
    <n v="241"/>
    <s v="(4.0)"/>
  </r>
  <r>
    <s v="2017"/>
    <x v="19"/>
    <m/>
    <m/>
    <n v="174"/>
    <s v="(95.6)"/>
    <x v="0"/>
    <m/>
    <x v="7"/>
    <s v="(1.6)"/>
    <n v="3"/>
    <s v="(1.6)"/>
    <n v="0"/>
    <s v="(0.0)"/>
    <n v="182"/>
    <s v="(3.0)"/>
  </r>
  <r>
    <s v="2017"/>
    <x v="20"/>
    <n v="0"/>
    <s v="(0.0)"/>
    <n v="259"/>
    <s v="(83.0)"/>
    <x v="9"/>
    <s v="(6.1)"/>
    <x v="8"/>
    <s v="(9.0)"/>
    <n v="6"/>
    <s v="(1.9)"/>
    <n v="0"/>
    <s v="(0.0)"/>
    <n v="312"/>
    <s v="(5.2)"/>
  </r>
  <r>
    <s v="2017"/>
    <x v="21"/>
    <m/>
    <m/>
    <n v="176"/>
    <s v="(84.6)"/>
    <x v="10"/>
    <s v="(14.9)"/>
    <x v="0"/>
    <m/>
    <m/>
    <m/>
    <n v="0"/>
    <s v="(0.0)"/>
    <n v="208"/>
    <s v="(3.4)"/>
  </r>
  <r>
    <s v="2017"/>
    <x v="22"/>
    <n v="34"/>
    <s v="(25.2)"/>
    <n v="56"/>
    <s v="(41.5)"/>
    <x v="11"/>
    <s v="(21.5)"/>
    <x v="0"/>
    <m/>
    <m/>
    <m/>
    <n v="12"/>
    <s v="(8.9)"/>
    <n v="135"/>
    <s v="(2.2)"/>
  </r>
  <r>
    <s v="2017"/>
    <x v="23"/>
    <n v="8"/>
    <s v="(12.7)"/>
    <n v="44"/>
    <s v="(69.8)"/>
    <x v="3"/>
    <s v="(4.8)"/>
    <x v="0"/>
    <m/>
    <m/>
    <m/>
    <n v="6"/>
    <s v="(9.5)"/>
    <n v="63"/>
    <s v="(1.0)"/>
  </r>
  <r>
    <s v="2017"/>
    <x v="24"/>
    <m/>
    <m/>
    <n v="129"/>
    <s v="(93.5)"/>
    <x v="0"/>
    <m/>
    <x v="0"/>
    <m/>
    <n v="8"/>
    <s v="(5.8)"/>
    <n v="0"/>
    <s v="(0.0)"/>
    <n v="138"/>
    <s v="(2.3)"/>
  </r>
  <r>
    <s v="2017"/>
    <x v="25"/>
    <n v="3"/>
    <s v="(2.3)"/>
    <n v="117"/>
    <s v="(88.0)"/>
    <x v="4"/>
    <s v="(0.0)"/>
    <x v="3"/>
    <s v="(4.5)"/>
    <n v="7"/>
    <s v="(5.3)"/>
    <n v="0"/>
    <s v="(0.0)"/>
    <n v="133"/>
    <s v="(2.2)"/>
  </r>
  <r>
    <s v="2017"/>
    <x v="26"/>
    <n v="0"/>
    <s v="(0.0)"/>
    <n v="137"/>
    <s v="(98.6)"/>
    <x v="4"/>
    <s v="(0.0)"/>
    <x v="0"/>
    <m/>
    <m/>
    <m/>
    <n v="0"/>
    <s v="(0.0)"/>
    <n v="139"/>
    <s v="(2.3)"/>
  </r>
  <r>
    <s v="2017"/>
    <x v="27"/>
    <n v="0"/>
    <s v="(0.0)"/>
    <n v="177"/>
    <s v="(94.7)"/>
    <x v="4"/>
    <s v="(0.0)"/>
    <x v="9"/>
    <s v="(2.1)"/>
    <n v="6"/>
    <s v="(3.2)"/>
    <n v="0"/>
    <s v="(0.0)"/>
    <n v="187"/>
    <s v="(3.1)"/>
  </r>
  <r>
    <s v="2017"/>
    <x v="28"/>
    <n v="5"/>
    <s v="(1.9)"/>
    <n v="66"/>
    <s v="(25.5)"/>
    <x v="12"/>
    <s v="(42.1)"/>
    <x v="10"/>
    <s v="(18.1)"/>
    <n v="30"/>
    <s v="(11.6)"/>
    <n v="2"/>
    <s v="(0.8)"/>
    <n v="259"/>
    <s v="(4.3)"/>
  </r>
  <r>
    <s v="2017"/>
    <x v="29"/>
    <n v="0"/>
    <s v="(0.0)"/>
    <n v="86"/>
    <s v="(44.6)"/>
    <x v="4"/>
    <s v="(0.0)"/>
    <x v="4"/>
    <s v="(0.0)"/>
    <n v="107"/>
    <s v="(55.4)"/>
    <n v="0"/>
    <s v="(0.0)"/>
    <n v="193"/>
    <s v="(3.2)"/>
  </r>
  <r>
    <s v="2017"/>
    <x v="30"/>
    <m/>
    <m/>
    <m/>
    <m/>
    <x v="0"/>
    <m/>
    <x v="11"/>
    <s v="(85.0)"/>
    <m/>
    <m/>
    <n v="0"/>
    <s v="(0.0)"/>
    <n v="20"/>
    <s v="(0.3)"/>
  </r>
  <r>
    <s v="2017"/>
    <x v="31"/>
    <m/>
    <m/>
    <m/>
    <m/>
    <x v="0"/>
    <m/>
    <x v="7"/>
    <s v="(75.0)"/>
    <m/>
    <m/>
    <n v="0"/>
    <s v="(0.0)"/>
    <n v="4"/>
    <s v="(0.1)"/>
  </r>
  <r>
    <s v="2017"/>
    <x v="32"/>
    <n v="167"/>
    <s v="(2.8)"/>
    <n v="4770"/>
    <s v="(78.8)"/>
    <x v="13"/>
    <s v="(7.0)"/>
    <x v="12"/>
    <s v="(2.9)"/>
    <n v="407"/>
    <s v="(6.7)"/>
    <n v="38"/>
    <s v="(0.6)"/>
    <n v="6053"/>
    <s v="(33.3)"/>
  </r>
  <r>
    <s v="2018"/>
    <x v="0"/>
    <n v="0"/>
    <s v="(0.0)"/>
    <n v="122"/>
    <s v="(80.3)"/>
    <x v="6"/>
    <s v="(2.6)"/>
    <x v="9"/>
    <s v="(2.6)"/>
    <n v="22"/>
    <s v="(14.5)"/>
    <n v="0"/>
    <s v="(0.0)"/>
    <n v="152"/>
    <s v="(2.5)"/>
  </r>
  <r>
    <s v="2018"/>
    <x v="1"/>
    <m/>
    <m/>
    <n v="138"/>
    <s v="(92.6)"/>
    <x v="0"/>
    <m/>
    <x v="3"/>
    <s v="(4.0)"/>
    <n v="3"/>
    <s v="(2.0)"/>
    <n v="0"/>
    <s v="(0.0)"/>
    <n v="149"/>
    <s v="(2.5)"/>
  </r>
  <r>
    <s v="2018"/>
    <x v="2"/>
    <n v="0"/>
    <s v="(0.0)"/>
    <n v="195"/>
    <s v="(80.6)"/>
    <x v="14"/>
    <s v="(2.1)"/>
    <x v="13"/>
    <s v="(3.7)"/>
    <n v="33"/>
    <s v="(13.6)"/>
    <n v="0"/>
    <s v="(0.0)"/>
    <n v="242"/>
    <s v="(4.0)"/>
  </r>
  <r>
    <s v="2018"/>
    <x v="3"/>
    <n v="5"/>
    <s v="(0.8)"/>
    <n v="418"/>
    <s v="(67.0)"/>
    <x v="15"/>
    <s v="(22.0)"/>
    <x v="14"/>
    <s v="(4.3)"/>
    <n v="28"/>
    <s v="(4.5)"/>
    <n v="9"/>
    <s v="(1.4)"/>
    <n v="624"/>
    <s v="(10.3)"/>
  </r>
  <r>
    <s v="2018"/>
    <x v="4"/>
    <n v="6"/>
    <s v="(4.9)"/>
    <n v="95"/>
    <s v="(77.2)"/>
    <x v="6"/>
    <s v="(3.3)"/>
    <x v="15"/>
    <s v="(8.1)"/>
    <n v="7"/>
    <s v="(5.7)"/>
    <n v="1"/>
    <s v="(0.8)"/>
    <n v="123"/>
    <s v="(2.0)"/>
  </r>
  <r>
    <s v="2018"/>
    <x v="5"/>
    <m/>
    <m/>
    <n v="445"/>
    <s v="(96.9)"/>
    <x v="0"/>
    <m/>
    <x v="0"/>
    <m/>
    <n v="12"/>
    <s v="(2.6)"/>
    <n v="0"/>
    <s v="(0.0)"/>
    <n v="459"/>
    <s v="(7.6)"/>
  </r>
  <r>
    <s v="2018"/>
    <x v="6"/>
    <m/>
    <m/>
    <n v="155"/>
    <s v="(90.1)"/>
    <x v="16"/>
    <s v="(3.5)"/>
    <x v="0"/>
    <m/>
    <n v="5"/>
    <s v="(2.9)"/>
    <n v="2"/>
    <s v="(1.2)"/>
    <n v="172"/>
    <s v="(2.8)"/>
  </r>
  <r>
    <s v="2018"/>
    <x v="7"/>
    <m/>
    <m/>
    <n v="119"/>
    <s v="(98.3)"/>
    <x v="0"/>
    <m/>
    <x v="0"/>
    <m/>
    <m/>
    <m/>
    <n v="0"/>
    <s v="(0.0)"/>
    <n v="121"/>
    <s v="(2.0)"/>
  </r>
  <r>
    <s v="2018"/>
    <x v="8"/>
    <n v="3"/>
    <s v="(4.1)"/>
    <n v="45"/>
    <s v="(61.6)"/>
    <x v="17"/>
    <s v="(34.2)"/>
    <x v="4"/>
    <s v="(0.0)"/>
    <n v="0"/>
    <s v="(0.0)"/>
    <n v="0"/>
    <s v="(0.0)"/>
    <n v="73"/>
    <s v="(1.2)"/>
  </r>
  <r>
    <s v="2018"/>
    <x v="9"/>
    <m/>
    <m/>
    <n v="218"/>
    <s v="(92.8)"/>
    <x v="18"/>
    <s v="(5.5)"/>
    <x v="0"/>
    <m/>
    <n v="3"/>
    <s v="(1.3)"/>
    <n v="0"/>
    <s v="(0.0)"/>
    <n v="235"/>
    <s v="(3.9)"/>
  </r>
  <r>
    <s v="2018"/>
    <x v="10"/>
    <m/>
    <m/>
    <n v="153"/>
    <s v="(98.7)"/>
    <x v="0"/>
    <m/>
    <x v="0"/>
    <m/>
    <m/>
    <m/>
    <n v="0"/>
    <s v="(0.0)"/>
    <n v="155"/>
    <s v="(2.6)"/>
  </r>
  <r>
    <s v="2018"/>
    <x v="11"/>
    <n v="12"/>
    <s v="(6.3)"/>
    <n v="167"/>
    <s v="(87.4)"/>
    <x v="0"/>
    <m/>
    <x v="0"/>
    <m/>
    <n v="8"/>
    <s v="(4.2)"/>
    <n v="1"/>
    <s v="(0.5)"/>
    <n v="191"/>
    <s v="(3.1)"/>
  </r>
  <r>
    <s v="2018"/>
    <x v="12"/>
    <m/>
    <m/>
    <n v="131"/>
    <s v="(75.3)"/>
    <x v="0"/>
    <m/>
    <x v="9"/>
    <s v="(2.3)"/>
    <n v="37"/>
    <s v="(21.3)"/>
    <n v="0"/>
    <s v="(0.0)"/>
    <n v="174"/>
    <s v="(2.9)"/>
  </r>
  <r>
    <s v="2018"/>
    <x v="13"/>
    <m/>
    <m/>
    <n v="169"/>
    <s v="(91.4)"/>
    <x v="19"/>
    <s v="(5.4)"/>
    <x v="0"/>
    <m/>
    <n v="4"/>
    <s v="(2.2)"/>
    <n v="0"/>
    <s v="(0.0)"/>
    <n v="185"/>
    <s v="(3.1)"/>
  </r>
  <r>
    <s v="2018"/>
    <x v="14"/>
    <m/>
    <m/>
    <n v="201"/>
    <s v="(63.2)"/>
    <x v="20"/>
    <s v="(31.4)"/>
    <x v="16"/>
    <s v="(3.8)"/>
    <m/>
    <m/>
    <n v="1"/>
    <s v="(0.3)"/>
    <n v="318"/>
    <s v="(5.2)"/>
  </r>
  <r>
    <s v="2018"/>
    <x v="15"/>
    <n v="0"/>
    <s v="(0.0)"/>
    <n v="202"/>
    <s v="(98.5)"/>
    <x v="4"/>
    <s v="(0.0)"/>
    <x v="4"/>
    <s v="(0.0)"/>
    <n v="3"/>
    <s v="(1.5)"/>
    <n v="0"/>
    <s v="(0.0)"/>
    <n v="205"/>
    <s v="(3.4)"/>
  </r>
  <r>
    <s v="2018"/>
    <x v="16"/>
    <m/>
    <m/>
    <n v="290"/>
    <s v="(78.2)"/>
    <x v="21"/>
    <s v="(12.9)"/>
    <x v="0"/>
    <m/>
    <n v="31"/>
    <s v="(8.4)"/>
    <n v="0"/>
    <s v="(0.0)"/>
    <n v="371"/>
    <s v="(6.1)"/>
  </r>
  <r>
    <s v="2018"/>
    <x v="17"/>
    <m/>
    <m/>
    <n v="15"/>
    <s v="(93.8)"/>
    <x v="0"/>
    <m/>
    <x v="0"/>
    <m/>
    <m/>
    <m/>
    <n v="0"/>
    <s v="(0.0)"/>
    <n v="16"/>
    <s v="(0.3)"/>
  </r>
  <r>
    <s v="2018"/>
    <x v="18"/>
    <n v="3"/>
    <s v="(1.4)"/>
    <n v="195"/>
    <s v="(92.4)"/>
    <x v="3"/>
    <s v="(1.4)"/>
    <x v="17"/>
    <s v="(0.5)"/>
    <n v="9"/>
    <s v="(4.3)"/>
    <n v="0"/>
    <s v="(0.0)"/>
    <n v="211"/>
    <s v="(3.5)"/>
  </r>
  <r>
    <s v="2018"/>
    <x v="19"/>
    <m/>
    <m/>
    <n v="181"/>
    <s v="(99.5)"/>
    <x v="0"/>
    <m/>
    <x v="0"/>
    <m/>
    <m/>
    <m/>
    <n v="0"/>
    <s v="(0.0)"/>
    <n v="182"/>
    <s v="(3.0)"/>
  </r>
  <r>
    <s v="2018"/>
    <x v="20"/>
    <n v="0"/>
    <s v="(0.0)"/>
    <n v="218"/>
    <s v="(77.3)"/>
    <x v="22"/>
    <s v="(13.5)"/>
    <x v="18"/>
    <s v="(8.2)"/>
    <n v="3"/>
    <s v="(1.1)"/>
    <n v="0"/>
    <s v="(0.0)"/>
    <n v="282"/>
    <s v="(4.6)"/>
  </r>
  <r>
    <s v="2018"/>
    <x v="21"/>
    <n v="0"/>
    <s v="(0.0)"/>
    <n v="192"/>
    <s v="(85.7)"/>
    <x v="11"/>
    <s v="(12.9)"/>
    <x v="0"/>
    <m/>
    <m/>
    <m/>
    <n v="0"/>
    <s v="(0.0)"/>
    <n v="224"/>
    <s v="(3.7)"/>
  </r>
  <r>
    <s v="2018"/>
    <x v="22"/>
    <n v="15"/>
    <s v="(10.7)"/>
    <n v="75"/>
    <s v="(53.6)"/>
    <x v="23"/>
    <s v="(28.6)"/>
    <x v="0"/>
    <m/>
    <m/>
    <m/>
    <n v="6"/>
    <s v="(4.3)"/>
    <n v="140"/>
    <s v="(2.3)"/>
  </r>
  <r>
    <s v="2018"/>
    <x v="23"/>
    <n v="3"/>
    <s v="(4.2)"/>
    <n v="62"/>
    <s v="(87.3)"/>
    <x v="0"/>
    <m/>
    <x v="0"/>
    <m/>
    <m/>
    <m/>
    <n v="3"/>
    <s v="(4.2)"/>
    <n v="71"/>
    <s v="(1.2)"/>
  </r>
  <r>
    <s v="2018"/>
    <x v="24"/>
    <m/>
    <m/>
    <n v="111"/>
    <s v="(97.4)"/>
    <x v="0"/>
    <m/>
    <x v="0"/>
    <m/>
    <m/>
    <m/>
    <n v="0"/>
    <s v="(0.0)"/>
    <n v="114"/>
    <s v="(1.9)"/>
  </r>
  <r>
    <s v="2018"/>
    <x v="25"/>
    <m/>
    <m/>
    <n v="116"/>
    <s v="(86.6)"/>
    <x v="0"/>
    <m/>
    <x v="0"/>
    <m/>
    <n v="16"/>
    <s v="(11.9)"/>
    <n v="0"/>
    <s v="(0.0)"/>
    <n v="134"/>
    <s v="(2.2)"/>
  </r>
  <r>
    <s v="2018"/>
    <x v="26"/>
    <m/>
    <m/>
    <n v="123"/>
    <s v="(98.4)"/>
    <x v="0"/>
    <m/>
    <x v="0"/>
    <m/>
    <m/>
    <m/>
    <n v="0"/>
    <s v="(0.0)"/>
    <n v="125"/>
    <s v="(2.1)"/>
  </r>
  <r>
    <s v="2018"/>
    <x v="27"/>
    <m/>
    <m/>
    <n v="147"/>
    <s v="(94.2)"/>
    <x v="0"/>
    <m/>
    <x v="0"/>
    <m/>
    <n v="6"/>
    <s v="(3.8)"/>
    <n v="0"/>
    <s v="(0.0)"/>
    <n v="156"/>
    <s v="(2.6)"/>
  </r>
  <r>
    <s v="2018"/>
    <x v="28"/>
    <m/>
    <m/>
    <m/>
    <m/>
    <x v="24"/>
    <s v="(49.2)"/>
    <x v="19"/>
    <s v="(14.0)"/>
    <n v="54"/>
    <s v="(22.3)"/>
    <n v="0"/>
    <s v="(0.0)"/>
    <n v="242"/>
    <s v="(4.0)"/>
  </r>
  <r>
    <s v="2018"/>
    <x v="29"/>
    <m/>
    <m/>
    <n v="101"/>
    <s v="(53.7)"/>
    <x v="25"/>
    <s v="(3.7)"/>
    <x v="0"/>
    <m/>
    <n v="78"/>
    <s v="(41.5)"/>
    <n v="0"/>
    <s v="(0.0)"/>
    <n v="188"/>
    <s v="(3.1)"/>
  </r>
  <r>
    <s v="2018"/>
    <x v="30"/>
    <n v="0"/>
    <s v="(0.0)"/>
    <n v="0"/>
    <s v="(0.0)"/>
    <x v="4"/>
    <s v="(0.0)"/>
    <x v="20"/>
    <s v="(41.7)"/>
    <n v="6"/>
    <s v="(50.0)"/>
    <n v="1"/>
    <s v="(8.3)"/>
    <n v="12"/>
    <s v="(0.2)"/>
  </r>
  <r>
    <s v="2018"/>
    <x v="31"/>
    <n v="0"/>
    <s v="(0.0)"/>
    <n v="6"/>
    <s v="(31.6)"/>
    <x v="4"/>
    <s v="(0.0)"/>
    <x v="13"/>
    <s v="(47.4)"/>
    <n v="4"/>
    <s v="(21.1)"/>
    <n v="0"/>
    <s v="(0.0)"/>
    <n v="19"/>
    <s v="(0.3)"/>
  </r>
  <r>
    <s v="2018"/>
    <x v="32"/>
    <n v="47"/>
    <s v="(0.8)"/>
    <n v="4805"/>
    <s v="(79.2)"/>
    <x v="26"/>
    <s v="(9.7)"/>
    <x v="21"/>
    <s v="(2.4)"/>
    <n v="372"/>
    <s v="(6.1)"/>
    <n v="24"/>
    <s v="(0.4)"/>
    <n v="6065"/>
    <s v="(33.4)"/>
  </r>
  <r>
    <s v="2019"/>
    <x v="0"/>
    <m/>
    <m/>
    <n v="165"/>
    <s v="(79.3)"/>
    <x v="0"/>
    <m/>
    <x v="22"/>
    <s v="(10.6)"/>
    <n v="18"/>
    <s v="(8.7)"/>
    <n v="0"/>
    <s v="(0.0)"/>
    <n v="208"/>
    <s v="(3.4)"/>
  </r>
  <r>
    <s v="2019"/>
    <x v="1"/>
    <m/>
    <m/>
    <n v="134"/>
    <s v="(89.3)"/>
    <x v="0"/>
    <m/>
    <x v="16"/>
    <s v="(8.0)"/>
    <m/>
    <m/>
    <n v="0"/>
    <s v="(0.0)"/>
    <n v="150"/>
    <s v="(2.5)"/>
  </r>
  <r>
    <s v="2019"/>
    <x v="2"/>
    <m/>
    <m/>
    <n v="132"/>
    <s v="(69.1)"/>
    <x v="0"/>
    <m/>
    <x v="20"/>
    <s v="(2.6)"/>
    <n v="51"/>
    <s v="(26.7)"/>
    <n v="0"/>
    <s v="(0.0)"/>
    <n v="191"/>
    <s v="(3.2)"/>
  </r>
  <r>
    <s v="2019"/>
    <x v="3"/>
    <n v="5"/>
    <s v="(0.9)"/>
    <n v="392"/>
    <s v="(69.1)"/>
    <x v="27"/>
    <s v="(19.6)"/>
    <x v="23"/>
    <s v="(5.3)"/>
    <n v="7"/>
    <s v="(1.2)"/>
    <n v="22"/>
    <s v="(3.9)"/>
    <n v="567"/>
    <s v="(9.4)"/>
  </r>
  <r>
    <s v="2019"/>
    <x v="4"/>
    <m/>
    <m/>
    <n v="115"/>
    <s v="(77.7)"/>
    <x v="28"/>
    <s v="(5.4)"/>
    <x v="24"/>
    <s v="(10.8)"/>
    <m/>
    <m/>
    <n v="3"/>
    <s v="(2.0)"/>
    <n v="148"/>
    <s v="(2.4)"/>
  </r>
  <r>
    <s v="2019"/>
    <x v="5"/>
    <m/>
    <m/>
    <n v="466"/>
    <s v="(97.5)"/>
    <x v="6"/>
    <s v="(0.8)"/>
    <x v="0"/>
    <m/>
    <m/>
    <m/>
    <n v="3"/>
    <s v="(0.6)"/>
    <n v="478"/>
    <s v="(7.9)"/>
  </r>
  <r>
    <s v="2019"/>
    <x v="6"/>
    <m/>
    <m/>
    <n v="150"/>
    <s v="(88.8)"/>
    <x v="0"/>
    <m/>
    <x v="13"/>
    <s v="(5.3)"/>
    <n v="6"/>
    <s v="(3.6)"/>
    <n v="1"/>
    <s v="(0.6)"/>
    <n v="169"/>
    <s v="(2.8)"/>
  </r>
  <r>
    <s v="2019"/>
    <x v="7"/>
    <m/>
    <m/>
    <n v="133"/>
    <s v="(95.0)"/>
    <x v="0"/>
    <m/>
    <x v="20"/>
    <s v="(3.6)"/>
    <m/>
    <m/>
    <n v="0"/>
    <s v="(0.0)"/>
    <n v="140"/>
    <s v="(2.3)"/>
  </r>
  <r>
    <s v="2019"/>
    <x v="8"/>
    <n v="5"/>
    <s v="(7.4)"/>
    <n v="36"/>
    <s v="(52.9)"/>
    <x v="29"/>
    <s v="(33.8)"/>
    <x v="0"/>
    <m/>
    <m/>
    <m/>
    <n v="0"/>
    <s v="(0.0)"/>
    <n v="68"/>
    <s v="(1.1)"/>
  </r>
  <r>
    <s v="2019"/>
    <x v="9"/>
    <m/>
    <m/>
    <n v="214"/>
    <s v="(96.0)"/>
    <x v="28"/>
    <s v="(3.6)"/>
    <x v="0"/>
    <m/>
    <m/>
    <m/>
    <n v="0"/>
    <s v="(0.0)"/>
    <n v="223"/>
    <s v="(3.7)"/>
  </r>
  <r>
    <s v="2019"/>
    <x v="10"/>
    <m/>
    <m/>
    <n v="173"/>
    <s v="(99.4)"/>
    <x v="0"/>
    <m/>
    <x v="0"/>
    <m/>
    <m/>
    <m/>
    <n v="0"/>
    <s v="(0.0)"/>
    <n v="174"/>
    <s v="(2.9)"/>
  </r>
  <r>
    <s v="2019"/>
    <x v="11"/>
    <n v="17"/>
    <s v="(16.2)"/>
    <n v="79"/>
    <s v="(75.2)"/>
    <x v="0"/>
    <m/>
    <x v="0"/>
    <m/>
    <n v="5"/>
    <s v="(4.8)"/>
    <n v="0"/>
    <s v="(0.0)"/>
    <n v="105"/>
    <s v="(1.7)"/>
  </r>
  <r>
    <s v="2019"/>
    <x v="12"/>
    <m/>
    <m/>
    <n v="145"/>
    <s v="(89.0)"/>
    <x v="0"/>
    <m/>
    <x v="0"/>
    <m/>
    <n v="16"/>
    <s v="(9.8)"/>
    <n v="0"/>
    <s v="(0.0)"/>
    <n v="163"/>
    <s v="(2.7)"/>
  </r>
  <r>
    <s v="2019"/>
    <x v="13"/>
    <m/>
    <m/>
    <n v="164"/>
    <s v="(90.6)"/>
    <x v="5"/>
    <s v="(8.8)"/>
    <x v="0"/>
    <m/>
    <m/>
    <m/>
    <n v="0"/>
    <s v="(0.0)"/>
    <n v="181"/>
    <s v="(3.0)"/>
  </r>
  <r>
    <s v="2019"/>
    <x v="14"/>
    <m/>
    <m/>
    <n v="269"/>
    <s v="(87.1)"/>
    <x v="30"/>
    <s v="(8.7)"/>
    <x v="0"/>
    <m/>
    <n v="5"/>
    <s v="(1.6)"/>
    <n v="5"/>
    <s v="(1.6)"/>
    <n v="309"/>
    <s v="(5.1)"/>
  </r>
  <r>
    <s v="2019"/>
    <x v="15"/>
    <m/>
    <m/>
    <n v="202"/>
    <s v="(98.5)"/>
    <x v="0"/>
    <m/>
    <x v="0"/>
    <m/>
    <m/>
    <m/>
    <n v="0"/>
    <s v="(0.0)"/>
    <n v="205"/>
    <s v="(3.4)"/>
  </r>
  <r>
    <s v="2019"/>
    <x v="16"/>
    <n v="0"/>
    <s v="(0.0)"/>
    <n v="268"/>
    <s v="(85.6)"/>
    <x v="31"/>
    <s v="(9.6)"/>
    <x v="4"/>
    <s v="(0.0)"/>
    <n v="15"/>
    <s v="(4.8)"/>
    <n v="0"/>
    <s v="(0.0)"/>
    <n v="313"/>
    <s v="(5.2)"/>
  </r>
  <r>
    <s v="2019"/>
    <x v="17"/>
    <m/>
    <m/>
    <n v="10"/>
    <s v="(90.9)"/>
    <x v="0"/>
    <m/>
    <x v="0"/>
    <m/>
    <m/>
    <m/>
    <n v="0"/>
    <s v="(0.0)"/>
    <n v="11"/>
    <s v="(0.2)"/>
  </r>
  <r>
    <s v="2019"/>
    <x v="18"/>
    <n v="0"/>
    <s v="(0.0)"/>
    <n v="175"/>
    <s v="(94.1)"/>
    <x v="4"/>
    <s v="(0.0)"/>
    <x v="4"/>
    <s v="(0.0)"/>
    <n v="11"/>
    <s v="(5.9)"/>
    <n v="0"/>
    <s v="(0.0)"/>
    <n v="186"/>
    <s v="(3.1)"/>
  </r>
  <r>
    <s v="2019"/>
    <x v="19"/>
    <m/>
    <m/>
    <n v="249"/>
    <s v="(98.4)"/>
    <x v="0"/>
    <m/>
    <x v="0"/>
    <m/>
    <m/>
    <m/>
    <n v="0"/>
    <s v="(0.0)"/>
    <n v="253"/>
    <s v="(4.2)"/>
  </r>
  <r>
    <s v="2019"/>
    <x v="20"/>
    <n v="0"/>
    <s v="(0.0)"/>
    <n v="197"/>
    <s v="(68.4)"/>
    <x v="32"/>
    <s v="(19.8)"/>
    <x v="23"/>
    <s v="(10.4)"/>
    <n v="4"/>
    <s v="(1.4)"/>
    <n v="0"/>
    <s v="(0.0)"/>
    <n v="288"/>
    <s v="(4.8)"/>
  </r>
  <r>
    <s v="2019"/>
    <x v="21"/>
    <m/>
    <m/>
    <n v="199"/>
    <s v="(84.0)"/>
    <x v="10"/>
    <s v="(13.1)"/>
    <x v="0"/>
    <m/>
    <m/>
    <m/>
    <n v="1"/>
    <s v="(0.4)"/>
    <n v="237"/>
    <s v="(3.9)"/>
  </r>
  <r>
    <s v="2019"/>
    <x v="22"/>
    <m/>
    <m/>
    <n v="119"/>
    <s v="(88.8)"/>
    <x v="2"/>
    <s v="(6.7)"/>
    <x v="0"/>
    <m/>
    <m/>
    <m/>
    <n v="2"/>
    <s v="(1.5)"/>
    <n v="134"/>
    <s v="(2.2)"/>
  </r>
  <r>
    <s v="2019"/>
    <x v="23"/>
    <m/>
    <m/>
    <n v="63"/>
    <s v="(95.5)"/>
    <x v="0"/>
    <m/>
    <x v="0"/>
    <m/>
    <m/>
    <m/>
    <n v="0"/>
    <s v="(0.0)"/>
    <n v="66"/>
    <s v="(1.1)"/>
  </r>
  <r>
    <s v="2019"/>
    <x v="24"/>
    <m/>
    <m/>
    <n v="141"/>
    <s v="(86.0)"/>
    <x v="33"/>
    <s v="(11.0)"/>
    <x v="0"/>
    <m/>
    <n v="4"/>
    <s v="(2.4)"/>
    <n v="0"/>
    <s v="(0.0)"/>
    <n v="164"/>
    <s v="(2.7)"/>
  </r>
  <r>
    <s v="2019"/>
    <x v="25"/>
    <n v="0"/>
    <s v="(0.0)"/>
    <n v="91"/>
    <s v="(88.3)"/>
    <x v="4"/>
    <s v="(0.0)"/>
    <x v="4"/>
    <s v="(0.0)"/>
    <n v="11"/>
    <s v="(10.7)"/>
    <n v="1"/>
    <s v="(1.0)"/>
    <n v="103"/>
    <s v="(1.7)"/>
  </r>
  <r>
    <s v="2019"/>
    <x v="26"/>
    <n v="0"/>
    <s v="(0.0)"/>
    <n v="124"/>
    <s v="(100.0)"/>
    <x v="4"/>
    <s v="(0.0)"/>
    <x v="4"/>
    <s v="(0.0)"/>
    <n v="0"/>
    <s v="(0.0)"/>
    <n v="0"/>
    <s v="(0.0)"/>
    <n v="124"/>
    <s v="(2.1)"/>
  </r>
  <r>
    <s v="2019"/>
    <x v="27"/>
    <m/>
    <m/>
    <n v="185"/>
    <s v="(92.0)"/>
    <x v="0"/>
    <m/>
    <x v="0"/>
    <m/>
    <n v="11"/>
    <s v="(5.5)"/>
    <n v="0"/>
    <s v="(0.0)"/>
    <n v="201"/>
    <s v="(3.3)"/>
  </r>
  <r>
    <s v="2019"/>
    <x v="28"/>
    <n v="8"/>
    <s v="(3.8)"/>
    <n v="32"/>
    <s v="(15.1)"/>
    <x v="34"/>
    <s v="(47.6)"/>
    <x v="25"/>
    <s v="(3.3)"/>
    <n v="62"/>
    <s v="(29.2)"/>
    <n v="2"/>
    <s v="(0.9)"/>
    <n v="212"/>
    <s v="(3.5)"/>
  </r>
  <r>
    <s v="2019"/>
    <x v="29"/>
    <m/>
    <m/>
    <n v="68"/>
    <s v="(28.5)"/>
    <x v="35"/>
    <s v="(26.4)"/>
    <x v="0"/>
    <m/>
    <n v="106"/>
    <s v="(44.4)"/>
    <n v="0"/>
    <s v="(0.0)"/>
    <n v="239"/>
    <s v="(4.0)"/>
  </r>
  <r>
    <s v="2019"/>
    <x v="30"/>
    <m/>
    <m/>
    <m/>
    <m/>
    <x v="0"/>
    <m/>
    <x v="6"/>
    <s v="(44.4)"/>
    <n v="8"/>
    <s v="(44.4)"/>
    <n v="0"/>
    <s v="(0.0)"/>
    <n v="18"/>
    <s v="(0.3)"/>
  </r>
  <r>
    <s v="2019"/>
    <x v="31"/>
    <m/>
    <m/>
    <n v="7"/>
    <s v="(46.7)"/>
    <x v="0"/>
    <m/>
    <x v="25"/>
    <s v="(46.7)"/>
    <m/>
    <m/>
    <n v="0"/>
    <s v="(0.0)"/>
    <n v="15"/>
    <s v="(0.2)"/>
  </r>
  <r>
    <s v="2019"/>
    <x v="32"/>
    <n v="35"/>
    <s v="(0.6)"/>
    <n v="4897"/>
    <s v="(81.0)"/>
    <x v="36"/>
    <s v="(8.4)"/>
    <x v="26"/>
    <s v="(2.5)"/>
    <n v="340"/>
    <s v="(5.6)"/>
    <n v="40"/>
    <s v="(0.7)"/>
    <n v="6043"/>
    <s v="(33.3)"/>
  </r>
  <r>
    <s v="Grand"/>
    <x v="32"/>
    <n v="249"/>
    <s v="(1.4)"/>
    <n v="14472"/>
    <s v="(79.7)"/>
    <x v="37"/>
    <s v="(8.4)"/>
    <x v="27"/>
    <s v="(2.6)"/>
    <n v="1119"/>
    <s v="(6.2)"/>
    <n v="102"/>
    <s v="(0.6)"/>
    <n v="18161"/>
    <s v=""/>
  </r>
</pivotCacheRecords>
</file>

<file path=xl/pivotCache/pivotCacheRecords5.xml><?xml version="1.0" encoding="utf-8"?>
<pivotCacheRecords xmlns="http://schemas.openxmlformats.org/spreadsheetml/2006/main" xmlns:r="http://schemas.openxmlformats.org/officeDocument/2006/relationships" count="100">
  <r>
    <s v="2017"/>
    <s v="A"/>
    <m/>
    <m/>
    <n v="130"/>
    <s v="(73.9)"/>
    <m/>
    <m/>
    <m/>
    <m/>
    <n v="28"/>
    <s v="(15.9)"/>
    <n v="0"/>
    <s v="(0.0)"/>
    <n v="176"/>
    <s v="(2.9)"/>
  </r>
  <r>
    <s v="2017"/>
    <s v="C"/>
    <m/>
    <m/>
    <n v="133"/>
    <s v="(88.1)"/>
    <m/>
    <m/>
    <n v="15"/>
    <s v="(9.9)"/>
    <m/>
    <m/>
    <n v="0"/>
    <s v="(0.0)"/>
    <n v="151"/>
    <s v="(2.5)"/>
  </r>
  <r>
    <s v="2017"/>
    <s v="D"/>
    <m/>
    <m/>
    <n v="157"/>
    <s v="(86.7)"/>
    <m/>
    <m/>
    <m/>
    <m/>
    <n v="19"/>
    <s v="(10.5)"/>
    <n v="0"/>
    <s v="(0.0)"/>
    <n v="181"/>
    <s v="(3.0)"/>
  </r>
  <r>
    <s v="2017"/>
    <s v="E1"/>
    <n v="10"/>
    <s v="(1.8)"/>
    <n v="387"/>
    <s v="(68.1)"/>
    <n v="104"/>
    <s v="(18.3)"/>
    <n v="25"/>
    <s v="(4.4)"/>
    <n v="31"/>
    <s v="(5.5)"/>
    <n v="11"/>
    <s v="(1.9)"/>
    <n v="568"/>
    <s v="(9.4)"/>
  </r>
  <r>
    <s v="2017"/>
    <s v="E2"/>
    <n v="21"/>
    <s v="(13.9)"/>
    <n v="92"/>
    <s v="(60.9)"/>
    <n v="9"/>
    <s v="(6.0)"/>
    <n v="6"/>
    <s v="(4.0)"/>
    <n v="19"/>
    <s v="(12.6)"/>
    <n v="4"/>
    <s v="(2.6)"/>
    <n v="151"/>
    <s v="(2.5)"/>
  </r>
  <r>
    <s v="2017"/>
    <s v="F"/>
    <n v="0"/>
    <s v="(0.0)"/>
    <n v="378"/>
    <s v="(95.2)"/>
    <n v="3"/>
    <s v="(0.8)"/>
    <n v="0"/>
    <s v="(0.0)"/>
    <n v="14"/>
    <s v="(3.5)"/>
    <n v="2"/>
    <s v="(0.5)"/>
    <n v="397"/>
    <s v="(6.6)"/>
  </r>
  <r>
    <s v="2017"/>
    <s v="H"/>
    <m/>
    <m/>
    <n v="129"/>
    <s v="(80.1)"/>
    <m/>
    <m/>
    <n v="11"/>
    <s v="(6.8)"/>
    <n v="16"/>
    <s v="(9.9)"/>
    <n v="0"/>
    <s v="(0.0)"/>
    <n v="161"/>
    <s v="(2.7)"/>
  </r>
  <r>
    <s v="2017"/>
    <s v="I"/>
    <n v="0"/>
    <s v="(0.0)"/>
    <n v="115"/>
    <s v="(93.5)"/>
    <n v="0"/>
    <s v="(0.0)"/>
    <n v="8"/>
    <s v="(6.5)"/>
    <n v="0"/>
    <s v="(0.0)"/>
    <n v="0"/>
    <s v="(0.0)"/>
    <n v="123"/>
    <s v="(2.0)"/>
  </r>
  <r>
    <s v="2017"/>
    <s v="K2"/>
    <n v="14"/>
    <s v="(25.9)"/>
    <n v="22"/>
    <s v="(40.7)"/>
    <n v="16"/>
    <s v="(29.6)"/>
    <m/>
    <m/>
    <m/>
    <m/>
    <n v="0"/>
    <s v="(0.0)"/>
    <n v="54"/>
    <s v="(0.9)"/>
  </r>
  <r>
    <s v="2017"/>
    <s v="K3"/>
    <m/>
    <m/>
    <n v="235"/>
    <s v="(96.7)"/>
    <n v="4"/>
    <s v="(1.6)"/>
    <m/>
    <m/>
    <n v="3"/>
    <s v="(1.2)"/>
    <n v="0"/>
    <s v="(0.0)"/>
    <n v="243"/>
    <s v="(4.0)"/>
  </r>
  <r>
    <s v="2017"/>
    <s v="L"/>
    <m/>
    <m/>
    <n v="193"/>
    <s v="(99.5)"/>
    <m/>
    <m/>
    <m/>
    <m/>
    <m/>
    <m/>
    <n v="0"/>
    <s v="(0.0)"/>
    <n v="194"/>
    <s v="(3.2)"/>
  </r>
  <r>
    <s v="2017"/>
    <s v="M"/>
    <n v="68"/>
    <s v="(36.0)"/>
    <n v="98"/>
    <s v="(51.9)"/>
    <m/>
    <m/>
    <m/>
    <m/>
    <n v="21"/>
    <s v="(11.1)"/>
    <n v="1"/>
    <s v="(0.5)"/>
    <n v="189"/>
    <s v="(3.1)"/>
  </r>
  <r>
    <s v="2017"/>
    <s v="N"/>
    <m/>
    <m/>
    <n v="117"/>
    <s v="(68.4)"/>
    <n v="3"/>
    <s v="(1.8)"/>
    <m/>
    <m/>
    <n v="49"/>
    <s v="(28.7)"/>
    <n v="0"/>
    <s v="(0.0)"/>
    <n v="171"/>
    <s v="(2.8)"/>
  </r>
  <r>
    <s v="2017"/>
    <s v="O"/>
    <m/>
    <m/>
    <n v="218"/>
    <s v="(97.3)"/>
    <n v="4"/>
    <s v="(1.8)"/>
    <m/>
    <m/>
    <m/>
    <m/>
    <n v="0"/>
    <s v="(0.0)"/>
    <n v="224"/>
    <s v="(3.7)"/>
  </r>
  <r>
    <s v="2017"/>
    <s v="P"/>
    <m/>
    <m/>
    <n v="257"/>
    <s v="(78.6)"/>
    <n v="45"/>
    <s v="(13.8)"/>
    <m/>
    <m/>
    <n v="13"/>
    <s v="(4.0)"/>
    <n v="0"/>
    <s v="(0.0)"/>
    <n v="327"/>
    <s v="(5.4)"/>
  </r>
  <r>
    <s v="2017"/>
    <s v="Q"/>
    <m/>
    <m/>
    <n v="166"/>
    <s v="(99.4)"/>
    <m/>
    <m/>
    <m/>
    <m/>
    <m/>
    <m/>
    <n v="0"/>
    <s v="(0.0)"/>
    <n v="167"/>
    <s v="(2.8)"/>
  </r>
  <r>
    <s v="2017"/>
    <s v="R"/>
    <m/>
    <m/>
    <n v="286"/>
    <s v="(83.1)"/>
    <n v="44"/>
    <s v="(12.8)"/>
    <m/>
    <m/>
    <n v="13"/>
    <s v="(3.8)"/>
    <n v="0"/>
    <s v="(0.0)"/>
    <n v="344"/>
    <s v="(5.7)"/>
  </r>
  <r>
    <s v="2017"/>
    <s v="S"/>
    <n v="4"/>
    <s v="(22.2)"/>
    <n v="11"/>
    <s v="(61.1)"/>
    <m/>
    <m/>
    <m/>
    <m/>
    <m/>
    <m/>
    <n v="0"/>
    <s v="(0.0)"/>
    <n v="18"/>
    <s v="(0.3)"/>
  </r>
  <r>
    <s v="2017"/>
    <s v="T"/>
    <m/>
    <m/>
    <n v="225"/>
    <s v="(93.4)"/>
    <m/>
    <m/>
    <m/>
    <m/>
    <n v="14"/>
    <s v="(5.8)"/>
    <n v="0"/>
    <s v="(0.0)"/>
    <n v="241"/>
    <s v="(4.0)"/>
  </r>
  <r>
    <s v="2017"/>
    <s v="U"/>
    <m/>
    <m/>
    <n v="174"/>
    <s v="(95.6)"/>
    <m/>
    <m/>
    <n v="3"/>
    <s v="(1.6)"/>
    <n v="3"/>
    <s v="(1.6)"/>
    <n v="0"/>
    <s v="(0.0)"/>
    <n v="182"/>
    <s v="(3.0)"/>
  </r>
  <r>
    <s v="2017"/>
    <s v="V"/>
    <n v="0"/>
    <s v="(0.0)"/>
    <n v="259"/>
    <s v="(83.0)"/>
    <n v="19"/>
    <s v="(6.1)"/>
    <n v="28"/>
    <s v="(9.0)"/>
    <n v="6"/>
    <s v="(1.9)"/>
    <n v="0"/>
    <s v="(0.0)"/>
    <n v="312"/>
    <s v="(5.2)"/>
  </r>
  <r>
    <s v="2017"/>
    <s v="W"/>
    <m/>
    <m/>
    <n v="176"/>
    <s v="(84.6)"/>
    <n v="31"/>
    <s v="(14.9)"/>
    <m/>
    <m/>
    <m/>
    <m/>
    <n v="0"/>
    <s v="(0.0)"/>
    <n v="208"/>
    <s v="(3.4)"/>
  </r>
  <r>
    <s v="2017"/>
    <s v="X1"/>
    <n v="34"/>
    <s v="(25.2)"/>
    <n v="56"/>
    <s v="(41.5)"/>
    <n v="29"/>
    <s v="(21.5)"/>
    <m/>
    <m/>
    <m/>
    <m/>
    <n v="12"/>
    <s v="(8.9)"/>
    <n v="135"/>
    <s v="(2.2)"/>
  </r>
  <r>
    <s v="2017"/>
    <s v="X2"/>
    <n v="8"/>
    <s v="(12.7)"/>
    <n v="44"/>
    <s v="(69.8)"/>
    <n v="3"/>
    <s v="(4.8)"/>
    <m/>
    <m/>
    <m/>
    <m/>
    <n v="6"/>
    <s v="(9.5)"/>
    <n v="63"/>
    <s v="(1.0)"/>
  </r>
  <r>
    <s v="2017"/>
    <s v="Y"/>
    <m/>
    <m/>
    <n v="129"/>
    <s v="(93.5)"/>
    <m/>
    <m/>
    <m/>
    <m/>
    <n v="8"/>
    <s v="(5.8)"/>
    <n v="0"/>
    <s v="(0.0)"/>
    <n v="138"/>
    <s v="(2.3)"/>
  </r>
  <r>
    <s v="2017"/>
    <s v="Z"/>
    <n v="3"/>
    <s v="(2.3)"/>
    <n v="117"/>
    <s v="(88.0)"/>
    <n v="0"/>
    <s v="(0.0)"/>
    <n v="6"/>
    <s v="(4.5)"/>
    <n v="7"/>
    <s v="(5.3)"/>
    <n v="0"/>
    <s v="(0.0)"/>
    <n v="133"/>
    <s v="(2.2)"/>
  </r>
  <r>
    <s v="2017"/>
    <s v="ZA"/>
    <n v="0"/>
    <s v="(0.0)"/>
    <n v="137"/>
    <s v="(98.6)"/>
    <n v="0"/>
    <s v="(0.0)"/>
    <m/>
    <m/>
    <m/>
    <m/>
    <n v="0"/>
    <s v="(0.0)"/>
    <n v="139"/>
    <s v="(2.3)"/>
  </r>
  <r>
    <s v="2017"/>
    <s v="ZB"/>
    <n v="0"/>
    <s v="(0.0)"/>
    <n v="177"/>
    <s v="(94.7)"/>
    <n v="0"/>
    <s v="(0.0)"/>
    <n v="4"/>
    <s v="(2.1)"/>
    <n v="6"/>
    <s v="(3.2)"/>
    <n v="0"/>
    <s v="(0.0)"/>
    <n v="187"/>
    <s v="(3.1)"/>
  </r>
  <r>
    <s v="2017"/>
    <s v="ZC"/>
    <n v="5"/>
    <s v="(1.9)"/>
    <n v="66"/>
    <s v="(25.5)"/>
    <n v="109"/>
    <s v="(42.1)"/>
    <n v="47"/>
    <s v="(18.1)"/>
    <n v="30"/>
    <s v="(11.6)"/>
    <n v="2"/>
    <s v="(0.8)"/>
    <n v="259"/>
    <s v="(4.3)"/>
  </r>
  <r>
    <s v="2017"/>
    <s v="ZD"/>
    <n v="0"/>
    <s v="(0.0)"/>
    <n v="86"/>
    <s v="(44.6)"/>
    <n v="0"/>
    <s v="(0.0)"/>
    <n v="0"/>
    <s v="(0.0)"/>
    <n v="107"/>
    <s v="(55.4)"/>
    <n v="0"/>
    <s v="(0.0)"/>
    <n v="193"/>
    <s v="(3.2)"/>
  </r>
  <r>
    <s v="2017"/>
    <s v="ZE"/>
    <m/>
    <m/>
    <m/>
    <m/>
    <m/>
    <m/>
    <n v="17"/>
    <s v="(85.0)"/>
    <m/>
    <m/>
    <n v="0"/>
    <s v="(0.0)"/>
    <n v="20"/>
    <s v="(0.3)"/>
  </r>
  <r>
    <s v="2017"/>
    <s v="ZF"/>
    <m/>
    <m/>
    <m/>
    <m/>
    <m/>
    <m/>
    <n v="3"/>
    <s v="(75.0)"/>
    <m/>
    <m/>
    <n v="0"/>
    <s v="(0.0)"/>
    <n v="4"/>
    <s v="(0.1)"/>
  </r>
  <r>
    <s v="2017"/>
    <s v="Total"/>
    <n v="167"/>
    <s v="(2.8)"/>
    <n v="4770"/>
    <s v="(78.8)"/>
    <n v="423"/>
    <s v="(7.0)"/>
    <n v="173"/>
    <s v="(2.9)"/>
    <n v="407"/>
    <s v="(6.7)"/>
    <n v="38"/>
    <s v="(0.6)"/>
    <n v="6053"/>
    <s v="(33.3)"/>
  </r>
  <r>
    <s v="2018"/>
    <s v="A"/>
    <n v="0"/>
    <s v="(0.0)"/>
    <n v="122"/>
    <s v="(80.3)"/>
    <n v="4"/>
    <s v="(2.6)"/>
    <n v="4"/>
    <s v="(2.6)"/>
    <n v="22"/>
    <s v="(14.5)"/>
    <n v="0"/>
    <s v="(0.0)"/>
    <n v="152"/>
    <s v="(2.5)"/>
  </r>
  <r>
    <s v="2018"/>
    <s v="C"/>
    <m/>
    <m/>
    <n v="138"/>
    <s v="(92.6)"/>
    <m/>
    <m/>
    <n v="6"/>
    <s v="(4.0)"/>
    <n v="3"/>
    <s v="(2.0)"/>
    <n v="0"/>
    <s v="(0.0)"/>
    <n v="149"/>
    <s v="(2.5)"/>
  </r>
  <r>
    <s v="2018"/>
    <s v="D"/>
    <n v="0"/>
    <s v="(0.0)"/>
    <n v="195"/>
    <s v="(80.6)"/>
    <n v="5"/>
    <s v="(2.1)"/>
    <n v="9"/>
    <s v="(3.7)"/>
    <n v="33"/>
    <s v="(13.6)"/>
    <n v="0"/>
    <s v="(0.0)"/>
    <n v="242"/>
    <s v="(4.0)"/>
  </r>
  <r>
    <s v="2018"/>
    <s v="E1"/>
    <n v="5"/>
    <s v="(0.8)"/>
    <n v="418"/>
    <s v="(67.0)"/>
    <n v="137"/>
    <s v="(22.0)"/>
    <n v="27"/>
    <s v="(4.3)"/>
    <n v="28"/>
    <s v="(4.5)"/>
    <n v="9"/>
    <s v="(1.4)"/>
    <n v="624"/>
    <s v="(10.3)"/>
  </r>
  <r>
    <s v="2018"/>
    <s v="E2"/>
    <n v="6"/>
    <s v="(4.9)"/>
    <n v="95"/>
    <s v="(77.2)"/>
    <n v="4"/>
    <s v="(3.3)"/>
    <n v="10"/>
    <s v="(8.1)"/>
    <n v="7"/>
    <s v="(5.7)"/>
    <n v="1"/>
    <s v="(0.8)"/>
    <n v="123"/>
    <s v="(2.0)"/>
  </r>
  <r>
    <s v="2018"/>
    <s v="F"/>
    <m/>
    <m/>
    <n v="445"/>
    <s v="(96.9)"/>
    <m/>
    <m/>
    <m/>
    <m/>
    <n v="12"/>
    <s v="(2.6)"/>
    <n v="0"/>
    <s v="(0.0)"/>
    <n v="459"/>
    <s v="(7.6)"/>
  </r>
  <r>
    <s v="2018"/>
    <s v="H"/>
    <m/>
    <m/>
    <n v="155"/>
    <s v="(90.1)"/>
    <n v="6"/>
    <s v="(3.5)"/>
    <m/>
    <m/>
    <n v="5"/>
    <s v="(2.9)"/>
    <n v="2"/>
    <s v="(1.2)"/>
    <n v="172"/>
    <s v="(2.8)"/>
  </r>
  <r>
    <s v="2018"/>
    <s v="I"/>
    <m/>
    <m/>
    <n v="119"/>
    <s v="(98.3)"/>
    <m/>
    <m/>
    <m/>
    <m/>
    <m/>
    <m/>
    <n v="0"/>
    <s v="(0.0)"/>
    <n v="121"/>
    <s v="(2.0)"/>
  </r>
  <r>
    <s v="2018"/>
    <s v="K2"/>
    <n v="3"/>
    <s v="(4.1)"/>
    <n v="45"/>
    <s v="(61.6)"/>
    <n v="25"/>
    <s v="(34.2)"/>
    <n v="0"/>
    <s v="(0.0)"/>
    <n v="0"/>
    <s v="(0.0)"/>
    <n v="0"/>
    <s v="(0.0)"/>
    <n v="73"/>
    <s v="(1.2)"/>
  </r>
  <r>
    <s v="2018"/>
    <s v="K3"/>
    <m/>
    <m/>
    <n v="218"/>
    <s v="(92.8)"/>
    <n v="13"/>
    <s v="(5.5)"/>
    <m/>
    <m/>
    <n v="3"/>
    <s v="(1.3)"/>
    <n v="0"/>
    <s v="(0.0)"/>
    <n v="235"/>
    <s v="(3.9)"/>
  </r>
  <r>
    <s v="2018"/>
    <s v="L"/>
    <m/>
    <m/>
    <n v="153"/>
    <s v="(98.7)"/>
    <m/>
    <m/>
    <m/>
    <m/>
    <m/>
    <m/>
    <n v="0"/>
    <s v="(0.0)"/>
    <n v="155"/>
    <s v="(2.6)"/>
  </r>
  <r>
    <s v="2018"/>
    <s v="M"/>
    <n v="12"/>
    <s v="(6.3)"/>
    <n v="167"/>
    <s v="(87.4)"/>
    <m/>
    <m/>
    <m/>
    <m/>
    <n v="8"/>
    <s v="(4.2)"/>
    <n v="1"/>
    <s v="(0.5)"/>
    <n v="191"/>
    <s v="(3.1)"/>
  </r>
  <r>
    <s v="2018"/>
    <s v="N"/>
    <m/>
    <m/>
    <n v="131"/>
    <s v="(75.3)"/>
    <m/>
    <m/>
    <n v="4"/>
    <s v="(2.3)"/>
    <n v="37"/>
    <s v="(21.3)"/>
    <n v="0"/>
    <s v="(0.0)"/>
    <n v="174"/>
    <s v="(2.9)"/>
  </r>
  <r>
    <s v="2018"/>
    <s v="O"/>
    <m/>
    <m/>
    <n v="169"/>
    <s v="(91.4)"/>
    <n v="10"/>
    <s v="(5.4)"/>
    <m/>
    <m/>
    <n v="4"/>
    <s v="(2.2)"/>
    <n v="0"/>
    <s v="(0.0)"/>
    <n v="185"/>
    <s v="(3.1)"/>
  </r>
  <r>
    <s v="2018"/>
    <s v="P"/>
    <m/>
    <m/>
    <n v="201"/>
    <s v="(63.2)"/>
    <n v="100"/>
    <s v="(31.4)"/>
    <n v="12"/>
    <s v="(3.8)"/>
    <m/>
    <m/>
    <n v="1"/>
    <s v="(0.3)"/>
    <n v="318"/>
    <s v="(5.2)"/>
  </r>
  <r>
    <s v="2018"/>
    <s v="Q"/>
    <n v="0"/>
    <s v="(0.0)"/>
    <n v="202"/>
    <s v="(98.5)"/>
    <n v="0"/>
    <s v="(0.0)"/>
    <n v="0"/>
    <s v="(0.0)"/>
    <n v="3"/>
    <s v="(1.5)"/>
    <n v="0"/>
    <s v="(0.0)"/>
    <n v="205"/>
    <s v="(3.4)"/>
  </r>
  <r>
    <s v="2018"/>
    <s v="R"/>
    <m/>
    <m/>
    <n v="290"/>
    <s v="(78.2)"/>
    <n v="48"/>
    <s v="(12.9)"/>
    <m/>
    <m/>
    <n v="31"/>
    <s v="(8.4)"/>
    <n v="0"/>
    <s v="(0.0)"/>
    <n v="371"/>
    <s v="(6.1)"/>
  </r>
  <r>
    <s v="2018"/>
    <s v="S"/>
    <m/>
    <m/>
    <n v="15"/>
    <s v="(93.8)"/>
    <m/>
    <m/>
    <m/>
    <m/>
    <m/>
    <m/>
    <n v="0"/>
    <s v="(0.0)"/>
    <n v="16"/>
    <s v="(0.3)"/>
  </r>
  <r>
    <s v="2018"/>
    <s v="T"/>
    <n v="3"/>
    <s v="(1.4)"/>
    <n v="195"/>
    <s v="(92.4)"/>
    <n v="3"/>
    <s v="(1.4)"/>
    <n v="1"/>
    <s v="(0.5)"/>
    <n v="9"/>
    <s v="(4.3)"/>
    <n v="0"/>
    <s v="(0.0)"/>
    <n v="211"/>
    <s v="(3.5)"/>
  </r>
  <r>
    <s v="2018"/>
    <s v="U"/>
    <m/>
    <m/>
    <n v="181"/>
    <s v="(99.5)"/>
    <m/>
    <m/>
    <m/>
    <m/>
    <m/>
    <m/>
    <n v="0"/>
    <s v="(0.0)"/>
    <n v="182"/>
    <s v="(3.0)"/>
  </r>
  <r>
    <s v="2018"/>
    <s v="V"/>
    <n v="0"/>
    <s v="(0.0)"/>
    <n v="218"/>
    <s v="(77.3)"/>
    <n v="38"/>
    <s v="(13.5)"/>
    <n v="23"/>
    <s v="(8.2)"/>
    <n v="3"/>
    <s v="(1.1)"/>
    <n v="0"/>
    <s v="(0.0)"/>
    <n v="282"/>
    <s v="(4.6)"/>
  </r>
  <r>
    <s v="2018"/>
    <s v="W"/>
    <n v="0"/>
    <s v="(0.0)"/>
    <n v="192"/>
    <s v="(85.7)"/>
    <n v="29"/>
    <s v="(12.9)"/>
    <m/>
    <m/>
    <m/>
    <m/>
    <n v="0"/>
    <s v="(0.0)"/>
    <n v="224"/>
    <s v="(3.7)"/>
  </r>
  <r>
    <s v="2018"/>
    <s v="X1"/>
    <n v="15"/>
    <s v="(10.7)"/>
    <n v="75"/>
    <s v="(53.6)"/>
    <n v="40"/>
    <s v="(28.6)"/>
    <m/>
    <m/>
    <m/>
    <m/>
    <n v="6"/>
    <s v="(4.3)"/>
    <n v="140"/>
    <s v="(2.3)"/>
  </r>
  <r>
    <s v="2018"/>
    <s v="X2"/>
    <n v="3"/>
    <s v="(4.2)"/>
    <n v="62"/>
    <s v="(87.3)"/>
    <m/>
    <m/>
    <m/>
    <m/>
    <m/>
    <m/>
    <n v="3"/>
    <s v="(4.2)"/>
    <n v="71"/>
    <s v="(1.2)"/>
  </r>
  <r>
    <s v="2018"/>
    <s v="Y"/>
    <m/>
    <m/>
    <n v="111"/>
    <s v="(97.4)"/>
    <m/>
    <m/>
    <m/>
    <m/>
    <m/>
    <m/>
    <n v="0"/>
    <s v="(0.0)"/>
    <n v="114"/>
    <s v="(1.9)"/>
  </r>
  <r>
    <s v="2018"/>
    <s v="Z"/>
    <m/>
    <m/>
    <n v="116"/>
    <s v="(86.6)"/>
    <m/>
    <m/>
    <m/>
    <m/>
    <n v="16"/>
    <s v="(11.9)"/>
    <n v="0"/>
    <s v="(0.0)"/>
    <n v="134"/>
    <s v="(2.2)"/>
  </r>
  <r>
    <s v="2018"/>
    <s v="ZA"/>
    <m/>
    <m/>
    <n v="123"/>
    <s v="(98.4)"/>
    <m/>
    <m/>
    <m/>
    <m/>
    <m/>
    <m/>
    <n v="0"/>
    <s v="(0.0)"/>
    <n v="125"/>
    <s v="(2.1)"/>
  </r>
  <r>
    <s v="2018"/>
    <s v="ZB"/>
    <m/>
    <m/>
    <n v="147"/>
    <s v="(94.2)"/>
    <m/>
    <m/>
    <m/>
    <m/>
    <n v="6"/>
    <s v="(3.8)"/>
    <n v="0"/>
    <s v="(0.0)"/>
    <n v="156"/>
    <s v="(2.6)"/>
  </r>
  <r>
    <s v="2018"/>
    <s v="ZC"/>
    <m/>
    <m/>
    <m/>
    <m/>
    <n v="119"/>
    <s v="(49.2)"/>
    <n v="34"/>
    <s v="(14.0)"/>
    <n v="54"/>
    <s v="(22.3)"/>
    <n v="0"/>
    <s v="(0.0)"/>
    <n v="242"/>
    <s v="(4.0)"/>
  </r>
  <r>
    <s v="2018"/>
    <s v="ZD"/>
    <m/>
    <m/>
    <n v="101"/>
    <s v="(53.7)"/>
    <n v="7"/>
    <s v="(3.7)"/>
    <m/>
    <m/>
    <n v="78"/>
    <s v="(41.5)"/>
    <n v="0"/>
    <s v="(0.0)"/>
    <n v="188"/>
    <s v="(3.1)"/>
  </r>
  <r>
    <s v="2018"/>
    <s v="ZE"/>
    <n v="0"/>
    <s v="(0.0)"/>
    <n v="0"/>
    <s v="(0.0)"/>
    <n v="0"/>
    <s v="(0.0)"/>
    <n v="5"/>
    <s v="(41.7)"/>
    <n v="6"/>
    <s v="(50.0)"/>
    <n v="1"/>
    <s v="(8.3)"/>
    <n v="12"/>
    <s v="(0.2)"/>
  </r>
  <r>
    <s v="2018"/>
    <s v="ZF"/>
    <n v="0"/>
    <s v="(0.0)"/>
    <n v="6"/>
    <s v="(31.6)"/>
    <n v="0"/>
    <s v="(0.0)"/>
    <n v="9"/>
    <s v="(47.4)"/>
    <n v="4"/>
    <s v="(21.1)"/>
    <n v="0"/>
    <s v="(0.0)"/>
    <n v="19"/>
    <s v="(0.3)"/>
  </r>
  <r>
    <s v="2018"/>
    <s v="Total"/>
    <n v="47"/>
    <s v="(0.8)"/>
    <n v="4805"/>
    <s v="(79.2)"/>
    <n v="588"/>
    <s v="(9.7)"/>
    <n v="144"/>
    <s v="(2.4)"/>
    <n v="372"/>
    <s v="(6.1)"/>
    <n v="24"/>
    <s v="(0.4)"/>
    <n v="6065"/>
    <s v="(33.4)"/>
  </r>
  <r>
    <s v="2019"/>
    <s v="A"/>
    <m/>
    <m/>
    <n v="165"/>
    <s v="(79.3)"/>
    <m/>
    <m/>
    <n v="22"/>
    <s v="(10.6)"/>
    <n v="18"/>
    <s v="(8.7)"/>
    <n v="0"/>
    <s v="(0.0)"/>
    <n v="208"/>
    <s v="(3.4)"/>
  </r>
  <r>
    <s v="2019"/>
    <s v="C"/>
    <m/>
    <m/>
    <n v="134"/>
    <s v="(89.3)"/>
    <m/>
    <m/>
    <n v="12"/>
    <s v="(8.0)"/>
    <m/>
    <m/>
    <n v="0"/>
    <s v="(0.0)"/>
    <n v="150"/>
    <s v="(2.5)"/>
  </r>
  <r>
    <s v="2019"/>
    <s v="D"/>
    <m/>
    <m/>
    <n v="132"/>
    <s v="(69.1)"/>
    <m/>
    <m/>
    <n v="5"/>
    <s v="(2.6)"/>
    <n v="51"/>
    <s v="(26.7)"/>
    <n v="0"/>
    <s v="(0.0)"/>
    <n v="191"/>
    <s v="(3.2)"/>
  </r>
  <r>
    <s v="2019"/>
    <s v="E1"/>
    <n v="5"/>
    <s v="(0.9)"/>
    <n v="392"/>
    <s v="(69.1)"/>
    <n v="111"/>
    <s v="(19.6)"/>
    <n v="30"/>
    <s v="(5.3)"/>
    <n v="7"/>
    <s v="(1.2)"/>
    <n v="22"/>
    <s v="(3.9)"/>
    <n v="567"/>
    <s v="(9.4)"/>
  </r>
  <r>
    <s v="2019"/>
    <s v="E2"/>
    <m/>
    <m/>
    <n v="115"/>
    <s v="(77.7)"/>
    <n v="8"/>
    <s v="(5.4)"/>
    <n v="16"/>
    <s v="(10.8)"/>
    <m/>
    <m/>
    <n v="3"/>
    <s v="(2.0)"/>
    <n v="148"/>
    <s v="(2.4)"/>
  </r>
  <r>
    <s v="2019"/>
    <s v="F"/>
    <m/>
    <m/>
    <n v="466"/>
    <s v="(97.5)"/>
    <n v="4"/>
    <s v="(0.8)"/>
    <m/>
    <m/>
    <m/>
    <m/>
    <n v="3"/>
    <s v="(0.6)"/>
    <n v="478"/>
    <s v="(7.9)"/>
  </r>
  <r>
    <s v="2019"/>
    <s v="H"/>
    <m/>
    <m/>
    <n v="150"/>
    <s v="(88.8)"/>
    <m/>
    <m/>
    <n v="9"/>
    <s v="(5.3)"/>
    <n v="6"/>
    <s v="(3.6)"/>
    <n v="1"/>
    <s v="(0.6)"/>
    <n v="169"/>
    <s v="(2.8)"/>
  </r>
  <r>
    <s v="2019"/>
    <s v="I"/>
    <m/>
    <m/>
    <n v="133"/>
    <s v="(95.0)"/>
    <m/>
    <m/>
    <n v="5"/>
    <s v="(3.6)"/>
    <m/>
    <m/>
    <n v="0"/>
    <s v="(0.0)"/>
    <n v="140"/>
    <s v="(2.3)"/>
  </r>
  <r>
    <s v="2019"/>
    <s v="K2"/>
    <n v="5"/>
    <s v="(7.4)"/>
    <n v="36"/>
    <s v="(52.9)"/>
    <n v="23"/>
    <s v="(33.8)"/>
    <m/>
    <m/>
    <m/>
    <m/>
    <n v="0"/>
    <s v="(0.0)"/>
    <n v="68"/>
    <s v="(1.1)"/>
  </r>
  <r>
    <s v="2019"/>
    <s v="K3"/>
    <m/>
    <m/>
    <n v="214"/>
    <s v="(96.0)"/>
    <n v="8"/>
    <s v="(3.6)"/>
    <m/>
    <m/>
    <m/>
    <m/>
    <n v="0"/>
    <s v="(0.0)"/>
    <n v="223"/>
    <s v="(3.7)"/>
  </r>
  <r>
    <s v="2019"/>
    <s v="L"/>
    <m/>
    <m/>
    <n v="173"/>
    <s v="(99.4)"/>
    <m/>
    <m/>
    <m/>
    <m/>
    <m/>
    <m/>
    <n v="0"/>
    <s v="(0.0)"/>
    <n v="174"/>
    <s v="(2.9)"/>
  </r>
  <r>
    <s v="2019"/>
    <s v="M"/>
    <n v="17"/>
    <s v="(16.2)"/>
    <n v="79"/>
    <s v="(75.2)"/>
    <m/>
    <m/>
    <m/>
    <m/>
    <n v="5"/>
    <s v="(4.8)"/>
    <n v="0"/>
    <s v="(0.0)"/>
    <n v="105"/>
    <s v="(1.7)"/>
  </r>
  <r>
    <s v="2019"/>
    <s v="N"/>
    <m/>
    <m/>
    <n v="145"/>
    <s v="(89.0)"/>
    <m/>
    <m/>
    <m/>
    <m/>
    <n v="16"/>
    <s v="(9.8)"/>
    <n v="0"/>
    <s v="(0.0)"/>
    <n v="163"/>
    <s v="(2.7)"/>
  </r>
  <r>
    <s v="2019"/>
    <s v="O"/>
    <m/>
    <m/>
    <n v="164"/>
    <s v="(90.6)"/>
    <n v="16"/>
    <s v="(8.8)"/>
    <m/>
    <m/>
    <m/>
    <m/>
    <n v="0"/>
    <s v="(0.0)"/>
    <n v="181"/>
    <s v="(3.0)"/>
  </r>
  <r>
    <s v="2019"/>
    <s v="P"/>
    <m/>
    <m/>
    <n v="269"/>
    <s v="(87.1)"/>
    <n v="27"/>
    <s v="(8.7)"/>
    <m/>
    <m/>
    <n v="5"/>
    <s v="(1.6)"/>
    <n v="5"/>
    <s v="(1.6)"/>
    <n v="309"/>
    <s v="(5.1)"/>
  </r>
  <r>
    <s v="2019"/>
    <s v="Q"/>
    <m/>
    <m/>
    <n v="202"/>
    <s v="(98.5)"/>
    <m/>
    <m/>
    <m/>
    <m/>
    <m/>
    <m/>
    <n v="0"/>
    <s v="(0.0)"/>
    <n v="205"/>
    <s v="(3.4)"/>
  </r>
  <r>
    <s v="2019"/>
    <s v="R"/>
    <n v="0"/>
    <s v="(0.0)"/>
    <n v="268"/>
    <s v="(85.6)"/>
    <n v="30"/>
    <s v="(9.6)"/>
    <n v="0"/>
    <s v="(0.0)"/>
    <n v="15"/>
    <s v="(4.8)"/>
    <n v="0"/>
    <s v="(0.0)"/>
    <n v="313"/>
    <s v="(5.2)"/>
  </r>
  <r>
    <s v="2019"/>
    <s v="S"/>
    <m/>
    <m/>
    <n v="10"/>
    <s v="(90.9)"/>
    <m/>
    <m/>
    <m/>
    <m/>
    <m/>
    <m/>
    <n v="0"/>
    <s v="(0.0)"/>
    <n v="11"/>
    <s v="(0.2)"/>
  </r>
  <r>
    <s v="2019"/>
    <s v="T"/>
    <n v="0"/>
    <s v="(0.0)"/>
    <n v="175"/>
    <s v="(94.1)"/>
    <n v="0"/>
    <s v="(0.0)"/>
    <n v="0"/>
    <s v="(0.0)"/>
    <n v="11"/>
    <s v="(5.9)"/>
    <n v="0"/>
    <s v="(0.0)"/>
    <n v="186"/>
    <s v="(3.1)"/>
  </r>
  <r>
    <s v="2019"/>
    <s v="U"/>
    <m/>
    <m/>
    <n v="249"/>
    <s v="(98.4)"/>
    <m/>
    <m/>
    <m/>
    <m/>
    <m/>
    <m/>
    <n v="0"/>
    <s v="(0.0)"/>
    <n v="253"/>
    <s v="(4.2)"/>
  </r>
  <r>
    <s v="2019"/>
    <s v="V"/>
    <n v="0"/>
    <s v="(0.0)"/>
    <n v="197"/>
    <s v="(68.4)"/>
    <n v="57"/>
    <s v="(19.8)"/>
    <n v="30"/>
    <s v="(10.4)"/>
    <n v="4"/>
    <s v="(1.4)"/>
    <n v="0"/>
    <s v="(0.0)"/>
    <n v="288"/>
    <s v="(4.8)"/>
  </r>
  <r>
    <s v="2019"/>
    <s v="W"/>
    <m/>
    <m/>
    <n v="199"/>
    <s v="(84.0)"/>
    <n v="31"/>
    <s v="(13.1)"/>
    <m/>
    <m/>
    <m/>
    <m/>
    <n v="1"/>
    <s v="(0.4)"/>
    <n v="237"/>
    <s v="(3.9)"/>
  </r>
  <r>
    <s v="2019"/>
    <s v="X1"/>
    <m/>
    <m/>
    <n v="119"/>
    <s v="(88.8)"/>
    <n v="9"/>
    <s v="(6.7)"/>
    <m/>
    <m/>
    <m/>
    <m/>
    <n v="2"/>
    <s v="(1.5)"/>
    <n v="134"/>
    <s v="(2.2)"/>
  </r>
  <r>
    <s v="2019"/>
    <s v="X2"/>
    <m/>
    <m/>
    <n v="63"/>
    <s v="(95.5)"/>
    <m/>
    <m/>
    <m/>
    <m/>
    <m/>
    <m/>
    <n v="0"/>
    <s v="(0.0)"/>
    <n v="66"/>
    <s v="(1.1)"/>
  </r>
  <r>
    <s v="2019"/>
    <s v="Y"/>
    <m/>
    <m/>
    <n v="141"/>
    <s v="(86.0)"/>
    <n v="18"/>
    <s v="(11.0)"/>
    <m/>
    <m/>
    <n v="4"/>
    <s v="(2.4)"/>
    <n v="0"/>
    <s v="(0.0)"/>
    <n v="164"/>
    <s v="(2.7)"/>
  </r>
  <r>
    <s v="2019"/>
    <s v="Z"/>
    <n v="0"/>
    <s v="(0.0)"/>
    <n v="91"/>
    <s v="(88.3)"/>
    <n v="0"/>
    <s v="(0.0)"/>
    <n v="0"/>
    <s v="(0.0)"/>
    <n v="11"/>
    <s v="(10.7)"/>
    <n v="1"/>
    <s v="(1.0)"/>
    <n v="103"/>
    <s v="(1.7)"/>
  </r>
  <r>
    <s v="2019"/>
    <s v="ZA"/>
    <n v="0"/>
    <s v="(0.0)"/>
    <n v="124"/>
    <s v="(100.0)"/>
    <n v="0"/>
    <s v="(0.0)"/>
    <n v="0"/>
    <s v="(0.0)"/>
    <n v="0"/>
    <s v="(0.0)"/>
    <n v="0"/>
    <s v="(0.0)"/>
    <n v="124"/>
    <s v="(2.1)"/>
  </r>
  <r>
    <s v="2019"/>
    <s v="ZB"/>
    <m/>
    <m/>
    <n v="185"/>
    <s v="(92.0)"/>
    <m/>
    <m/>
    <m/>
    <m/>
    <n v="11"/>
    <s v="(5.5)"/>
    <n v="0"/>
    <s v="(0.0)"/>
    <n v="201"/>
    <s v="(3.3)"/>
  </r>
  <r>
    <s v="2019"/>
    <s v="ZC"/>
    <n v="8"/>
    <s v="(3.8)"/>
    <n v="32"/>
    <s v="(15.1)"/>
    <n v="101"/>
    <s v="(47.6)"/>
    <n v="7"/>
    <s v="(3.3)"/>
    <n v="62"/>
    <s v="(29.2)"/>
    <n v="2"/>
    <s v="(0.9)"/>
    <n v="212"/>
    <s v="(3.5)"/>
  </r>
  <r>
    <s v="2019"/>
    <s v="ZD"/>
    <m/>
    <m/>
    <n v="68"/>
    <s v="(28.5)"/>
    <n v="63"/>
    <s v="(26.4)"/>
    <m/>
    <m/>
    <n v="106"/>
    <s v="(44.4)"/>
    <n v="0"/>
    <s v="(0.0)"/>
    <n v="239"/>
    <s v="(4.0)"/>
  </r>
  <r>
    <s v="2019"/>
    <s v="ZE"/>
    <m/>
    <m/>
    <m/>
    <m/>
    <m/>
    <m/>
    <n v="8"/>
    <s v="(44.4)"/>
    <n v="8"/>
    <s v="(44.4)"/>
    <n v="0"/>
    <s v="(0.0)"/>
    <n v="18"/>
    <s v="(0.3)"/>
  </r>
  <r>
    <s v="2019"/>
    <s v="ZF"/>
    <m/>
    <m/>
    <n v="7"/>
    <s v="(46.7)"/>
    <m/>
    <m/>
    <n v="7"/>
    <s v="(46.7)"/>
    <m/>
    <m/>
    <n v="0"/>
    <s v="(0.0)"/>
    <n v="15"/>
    <s v="(0.2)"/>
  </r>
  <r>
    <s v="2019"/>
    <s v="Total"/>
    <n v="35"/>
    <s v="(0.6)"/>
    <n v="4897"/>
    <s v="(81.0)"/>
    <n v="506"/>
    <s v="(8.4)"/>
    <n v="151"/>
    <s v="(2.5)"/>
    <n v="340"/>
    <s v="(5.6)"/>
    <n v="40"/>
    <s v="(0.7)"/>
    <n v="6043"/>
    <s v="(33.3)"/>
  </r>
  <r>
    <s v="Grand"/>
    <s v="Total"/>
    <n v="249"/>
    <s v="(1.4)"/>
    <n v="14472"/>
    <s v="(79.7)"/>
    <n v="1517"/>
    <s v="(8.4)"/>
    <n v="468"/>
    <s v="(2.6)"/>
    <n v="1119"/>
    <s v="(6.2)"/>
    <n v="102"/>
    <s v="(0.6)"/>
    <n v="18161"/>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name="PivotTable2"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rowHeaderCaption="Transfer team type">
  <location ref="A37:B44" firstHeaderRow="1" firstDataRow="1" firstDataCol="1"/>
  <pivotFields count="12">
    <pivotField showAll="0"/>
    <pivotField axis="axisRow" showAll="0">
      <items count="8">
        <item x="0"/>
        <item x="1"/>
        <item x="2"/>
        <item x="3"/>
        <item h="1" x="6"/>
        <item x="4"/>
        <item x="5"/>
        <item t="default"/>
      </items>
    </pivotField>
    <pivotField showAll="0"/>
    <pivotField showAll="0"/>
    <pivotField showAll="0"/>
    <pivotField showAll="0"/>
    <pivotField showAll="0"/>
    <pivotField showAll="0"/>
    <pivotField showAll="0"/>
    <pivotField showAll="0"/>
    <pivotField dataField="1" showAll="0"/>
    <pivotField showAll="0"/>
  </pivotFields>
  <rowFields count="1">
    <field x="1"/>
  </rowFields>
  <rowItems count="7">
    <i>
      <x/>
    </i>
    <i>
      <x v="1"/>
    </i>
    <i>
      <x v="2"/>
    </i>
    <i>
      <x v="3"/>
    </i>
    <i>
      <x v="5"/>
    </i>
    <i>
      <x v="6"/>
    </i>
    <i t="grand">
      <x/>
    </i>
  </rowItems>
  <colItems count="1">
    <i/>
  </colItems>
  <dataFields count="1">
    <dataField name="Total (%) " fld="10" showDataAs="percentOfTotal" baseField="1" baseItem="1" numFmtId="164"/>
  </dataFields>
  <formats count="15">
    <format dxfId="291">
      <pivotArea outline="0" collapsedLevelsAreSubtotals="1" fieldPosition="0"/>
    </format>
    <format dxfId="290">
      <pivotArea type="all" dataOnly="0" outline="0" fieldPosition="0"/>
    </format>
    <format dxfId="289">
      <pivotArea outline="0" collapsedLevelsAreSubtotals="1" fieldPosition="0"/>
    </format>
    <format dxfId="288">
      <pivotArea field="1" type="button" dataOnly="0" labelOnly="1" outline="0" axis="axisRow" fieldPosition="0"/>
    </format>
    <format dxfId="287">
      <pivotArea dataOnly="0" labelOnly="1" outline="0" axis="axisValues" fieldPosition="0"/>
    </format>
    <format dxfId="286">
      <pivotArea dataOnly="0" labelOnly="1" fieldPosition="0">
        <references count="1">
          <reference field="1" count="0"/>
        </references>
      </pivotArea>
    </format>
    <format dxfId="285">
      <pivotArea dataOnly="0" labelOnly="1" grandRow="1" outline="0" fieldPosition="0"/>
    </format>
    <format dxfId="284">
      <pivotArea dataOnly="0" labelOnly="1" outline="0" axis="axisValues" fieldPosition="0"/>
    </format>
    <format dxfId="283">
      <pivotArea type="all" dataOnly="0" outline="0" fieldPosition="0"/>
    </format>
    <format dxfId="282">
      <pivotArea outline="0" collapsedLevelsAreSubtotals="1" fieldPosition="0"/>
    </format>
    <format dxfId="281">
      <pivotArea field="1" type="button" dataOnly="0" labelOnly="1" outline="0" axis="axisRow" fieldPosition="0"/>
    </format>
    <format dxfId="280">
      <pivotArea dataOnly="0" labelOnly="1" outline="0" axis="axisValues" fieldPosition="0"/>
    </format>
    <format dxfId="279">
      <pivotArea dataOnly="0" labelOnly="1" fieldPosition="0">
        <references count="1">
          <reference field="1" count="0"/>
        </references>
      </pivotArea>
    </format>
    <format dxfId="278">
      <pivotArea dataOnly="0" labelOnly="1" grandRow="1" outline="0" fieldPosition="0"/>
    </format>
    <format dxfId="277">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rowHeaderCaption="Diagnostic group">
  <location ref="A31:B46" firstHeaderRow="1" firstDataRow="1" firstDataCol="1"/>
  <pivotFields count="11">
    <pivotField axis="axisRow" showAll="0">
      <items count="16">
        <item x="0"/>
        <item x="1"/>
        <item x="2"/>
        <item x="3"/>
        <item x="4"/>
        <item h="1" x="1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dataField="1" showAll="0"/>
    <pivotField showAll="0"/>
  </pivotFields>
  <rowFields count="1">
    <field x="0"/>
  </rowFields>
  <rowItems count="15">
    <i>
      <x/>
    </i>
    <i>
      <x v="1"/>
    </i>
    <i>
      <x v="2"/>
    </i>
    <i>
      <x v="3"/>
    </i>
    <i>
      <x v="4"/>
    </i>
    <i>
      <x v="6"/>
    </i>
    <i>
      <x v="7"/>
    </i>
    <i>
      <x v="8"/>
    </i>
    <i>
      <x v="9"/>
    </i>
    <i>
      <x v="10"/>
    </i>
    <i>
      <x v="11"/>
    </i>
    <i>
      <x v="12"/>
    </i>
    <i>
      <x v="13"/>
    </i>
    <i>
      <x v="14"/>
    </i>
    <i t="grand">
      <x/>
    </i>
  </rowItems>
  <colItems count="1">
    <i/>
  </colItems>
  <dataFields count="1">
    <dataField name="Total (%) " fld="9" showDataAs="percentOfTotal" baseField="0" baseItem="0" numFmtId="10"/>
  </dataFields>
  <formats count="14">
    <format dxfId="254">
      <pivotArea type="all" dataOnly="0" outline="0" fieldPosition="0"/>
    </format>
    <format dxfId="253">
      <pivotArea outline="0" collapsedLevelsAreSubtotals="1" fieldPosition="0"/>
    </format>
    <format dxfId="252">
      <pivotArea field="0" type="button" dataOnly="0" labelOnly="1" outline="0" axis="axisRow" fieldPosition="0"/>
    </format>
    <format dxfId="251">
      <pivotArea dataOnly="0" labelOnly="1" outline="0" axis="axisValues" fieldPosition="0"/>
    </format>
    <format dxfId="250">
      <pivotArea dataOnly="0" labelOnly="1" fieldPosition="0">
        <references count="1">
          <reference field="0" count="0"/>
        </references>
      </pivotArea>
    </format>
    <format dxfId="249">
      <pivotArea dataOnly="0" labelOnly="1" grandRow="1" outline="0" fieldPosition="0"/>
    </format>
    <format dxfId="248">
      <pivotArea dataOnly="0" labelOnly="1" outline="0" axis="axisValues" fieldPosition="0"/>
    </format>
    <format dxfId="247">
      <pivotArea type="all" dataOnly="0" outline="0" fieldPosition="0"/>
    </format>
    <format dxfId="246">
      <pivotArea outline="0" collapsedLevelsAreSubtotals="1" fieldPosition="0"/>
    </format>
    <format dxfId="245">
      <pivotArea field="0" type="button" dataOnly="0" labelOnly="1" outline="0" axis="axisRow" fieldPosition="0"/>
    </format>
    <format dxfId="244">
      <pivotArea dataOnly="0" labelOnly="1" outline="0" axis="axisValues" fieldPosition="0"/>
    </format>
    <format dxfId="243">
      <pivotArea dataOnly="0" labelOnly="1" fieldPosition="0">
        <references count="1">
          <reference field="0" count="0"/>
        </references>
      </pivotArea>
    </format>
    <format dxfId="242">
      <pivotArea dataOnly="0" labelOnly="1" grandRow="1" outline="0" fieldPosition="0"/>
    </format>
    <format dxfId="241">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rowHeaderCaption="Diagnostic group">
  <location ref="A34:B49" firstHeaderRow="1" firstDataRow="1" firstDataCol="1"/>
  <pivotFields count="11">
    <pivotField axis="axisRow" showAll="0">
      <items count="16">
        <item x="0"/>
        <item x="1"/>
        <item x="2"/>
        <item x="3"/>
        <item x="4"/>
        <item h="1" x="1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dataField="1" showAll="0"/>
    <pivotField showAll="0"/>
  </pivotFields>
  <rowFields count="1">
    <field x="0"/>
  </rowFields>
  <rowItems count="15">
    <i>
      <x/>
    </i>
    <i>
      <x v="1"/>
    </i>
    <i>
      <x v="2"/>
    </i>
    <i>
      <x v="3"/>
    </i>
    <i>
      <x v="4"/>
    </i>
    <i>
      <x v="6"/>
    </i>
    <i>
      <x v="7"/>
    </i>
    <i>
      <x v="8"/>
    </i>
    <i>
      <x v="9"/>
    </i>
    <i>
      <x v="10"/>
    </i>
    <i>
      <x v="11"/>
    </i>
    <i>
      <x v="12"/>
    </i>
    <i>
      <x v="13"/>
    </i>
    <i>
      <x v="14"/>
    </i>
    <i t="grand">
      <x/>
    </i>
  </rowItems>
  <colItems count="1">
    <i/>
  </colItems>
  <dataFields count="1">
    <dataField name="Total (%) " fld="9" showDataAs="percentOfTotal" baseField="0" baseItem="3" numFmtId="164"/>
  </dataFields>
  <formats count="15">
    <format dxfId="202">
      <pivotArea outline="0" collapsedLevelsAreSubtotals="1" fieldPosition="0"/>
    </format>
    <format dxfId="201">
      <pivotArea type="all" dataOnly="0" outline="0" fieldPosition="0"/>
    </format>
    <format dxfId="200">
      <pivotArea outline="0" collapsedLevelsAreSubtotals="1" fieldPosition="0"/>
    </format>
    <format dxfId="199">
      <pivotArea field="0" type="button" dataOnly="0" labelOnly="1" outline="0" axis="axisRow" fieldPosition="0"/>
    </format>
    <format dxfId="198">
      <pivotArea dataOnly="0" labelOnly="1" outline="0" axis="axisValues" fieldPosition="0"/>
    </format>
    <format dxfId="197">
      <pivotArea dataOnly="0" labelOnly="1" fieldPosition="0">
        <references count="1">
          <reference field="0" count="0"/>
        </references>
      </pivotArea>
    </format>
    <format dxfId="196">
      <pivotArea dataOnly="0" labelOnly="1" grandRow="1" outline="0" fieldPosition="0"/>
    </format>
    <format dxfId="195">
      <pivotArea dataOnly="0" labelOnly="1" outline="0" axis="axisValues" fieldPosition="0"/>
    </format>
    <format dxfId="194">
      <pivotArea type="all" dataOnly="0" outline="0" fieldPosition="0"/>
    </format>
    <format dxfId="193">
      <pivotArea outline="0" collapsedLevelsAreSubtotals="1" fieldPosition="0"/>
    </format>
    <format dxfId="192">
      <pivotArea field="0" type="button" dataOnly="0" labelOnly="1" outline="0" axis="axisRow" fieldPosition="0"/>
    </format>
    <format dxfId="191">
      <pivotArea dataOnly="0" labelOnly="1" outline="0" axis="axisValues" fieldPosition="0"/>
    </format>
    <format dxfId="190">
      <pivotArea dataOnly="0" labelOnly="1" fieldPosition="0">
        <references count="1">
          <reference field="0" count="0"/>
        </references>
      </pivotArea>
    </format>
    <format dxfId="189">
      <pivotArea dataOnly="0" labelOnly="1" grandRow="1" outline="0" fieldPosition="0"/>
    </format>
    <format dxfId="188">
      <pivotArea dataOnly="0" labelOnly="1" outline="0" axis="axisValues"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7"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115:G148" firstHeaderRow="0" firstDataRow="1" firstDataCol="1"/>
  <pivotFields count="16">
    <pivotField showAll="0"/>
    <pivotField axis="axisRow" showAll="0">
      <items count="3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h="1" x="32"/>
        <item t="default"/>
      </items>
    </pivotField>
    <pivotField dataField="1" showAll="0"/>
    <pivotField showAll="0"/>
    <pivotField dataField="1" showAll="0"/>
    <pivotField showAll="0"/>
    <pivotField dataField="1" showAll="0"/>
    <pivotField showAll="0"/>
    <pivotField dataField="1" showAll="0"/>
    <pivotField showAll="0"/>
    <pivotField dataField="1" showAll="0"/>
    <pivotField showAll="0"/>
    <pivotField dataField="1" showAll="0"/>
    <pivotField showAll="0"/>
    <pivotField showAll="0"/>
    <pivotField showAll="0"/>
  </pivotFields>
  <rowFields count="1">
    <field x="1"/>
  </rowFields>
  <rowItems count="3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t="grand">
      <x/>
    </i>
  </rowItems>
  <colFields count="1">
    <field x="-2"/>
  </colFields>
  <colItems count="6">
    <i>
      <x/>
    </i>
    <i i="1">
      <x v="1"/>
    </i>
    <i i="2">
      <x v="2"/>
    </i>
    <i i="3">
      <x v="3"/>
    </i>
    <i i="4">
      <x v="4"/>
    </i>
    <i i="5">
      <x v="5"/>
    </i>
  </colItems>
  <dataFields count="6">
    <dataField name="PICU " fld="2" baseField="1" baseItem="0"/>
    <dataField name="Centralised transport service " fld="4" baseField="1" baseItem="0"/>
    <dataField name="Transport team from neonates " fld="6" baseField="1" baseItem="0"/>
    <dataField name="Other specialist team " fld="8" baseField="1" baseItem="0"/>
    <dataField name="Non-specialist team " fld="10" baseField="1" baseItem="0"/>
    <dataField name="Unknown " fld="12" baseField="0" baseItem="0"/>
  </dataFields>
  <chartFormats count="6">
    <chartFormat chart="0" format="2"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1"/>
          </reference>
        </references>
      </pivotArea>
    </chartFormat>
    <chartFormat chart="0" format="4" series="1">
      <pivotArea type="data" outline="0" fieldPosition="0">
        <references count="1">
          <reference field="4294967294" count="1" selected="0">
            <x v="2"/>
          </reference>
        </references>
      </pivotArea>
    </chartFormat>
    <chartFormat chart="0" format="5" series="1">
      <pivotArea type="data" outline="0" fieldPosition="0">
        <references count="1">
          <reference field="4294967294" count="1" selected="0">
            <x v="3"/>
          </reference>
        </references>
      </pivotArea>
    </chartFormat>
    <chartFormat chart="0" format="6" series="1">
      <pivotArea type="data" outline="0" fieldPosition="0">
        <references count="1">
          <reference field="4294967294" count="1" selected="0">
            <x v="4"/>
          </reference>
        </references>
      </pivotArea>
    </chartFormat>
    <chartFormat chart="0" format="7" series="1">
      <pivotArea type="data" outline="0" fieldPosition="0">
        <references count="1">
          <reference field="4294967294"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8"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Q17:S34" firstHeaderRow="1" firstDataRow="1" firstDataCol="0"/>
  <pivotFields count="16">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3"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ExternalData_1" connectionId="9" autoFormatId="0" applyNumberFormats="0" applyBorderFormats="0" applyFontFormats="1" applyPatternFormats="1" applyAlignmentFormats="0" applyWidthHeightFormats="0">
  <queryTableRefresh preserveSortFilterLayout="0" nextId="13">
    <queryTableFields count="12">
      <queryTableField id="1" name="Year" tableColumnId="1"/>
      <queryTableField id="2" name="Transport organisation type" tableColumnId="2"/>
      <queryTableField id="3" name="&lt;1" tableColumnId="3"/>
      <queryTableField id="4" name="&lt;1 (%)" tableColumnId="4"/>
      <queryTableField id="5" name="1-4" tableColumnId="5"/>
      <queryTableField id="6" name="1-4 (%)" tableColumnId="6"/>
      <queryTableField id="7" name="5-10" tableColumnId="7"/>
      <queryTableField id="8" name="5-10 (%)" tableColumnId="8"/>
      <queryTableField id="9" name="11-15" tableColumnId="9"/>
      <queryTableField id="10" name="11-15 (%)" tableColumnId="10"/>
      <queryTableField id="11" name="Total" tableColumnId="11"/>
      <queryTableField id="12" name="Total (%)" tableColumnId="12"/>
    </queryTableFields>
  </queryTableRefresh>
</queryTable>
</file>

<file path=xl/queryTables/queryTable2.xml><?xml version="1.0" encoding="utf-8"?>
<queryTable xmlns="http://schemas.openxmlformats.org/spreadsheetml/2006/main" name="ExternalData_1" connectionId="10" autoFormatId="0" applyNumberFormats="0" applyBorderFormats="0" applyFontFormats="1" applyPatternFormats="1" applyAlignmentFormats="0" applyWidthHeightFormats="0">
  <queryTableRefresh preserveSortFilterLayout="0" nextId="12">
    <queryTableFields count="11">
      <queryTableField id="1" name="Diagnostic group" tableColumnId="1"/>
      <queryTableField id="2" name="&lt;1" tableColumnId="2"/>
      <queryTableField id="3" name="&lt;1 (%)" tableColumnId="3"/>
      <queryTableField id="4" name="1-4" tableColumnId="4"/>
      <queryTableField id="5" name="1-4 (%)" tableColumnId="5"/>
      <queryTableField id="6" name="5-10" tableColumnId="6"/>
      <queryTableField id="7" name="5-10 (%)" tableColumnId="7"/>
      <queryTableField id="8" name="11-15" tableColumnId="8"/>
      <queryTableField id="9" name="11-15 (%)" tableColumnId="9"/>
      <queryTableField id="10" name="Total" tableColumnId="10"/>
      <queryTableField id="11" name="Total (%)" tableColumnId="11"/>
    </queryTableFields>
  </queryTableRefresh>
</queryTable>
</file>

<file path=xl/queryTables/queryTable3.xml><?xml version="1.0" encoding="utf-8"?>
<queryTable xmlns="http://schemas.openxmlformats.org/spreadsheetml/2006/main" name="ExternalData_1" connectionId="11" autoFormatId="0" applyNumberFormats="0" applyBorderFormats="0" applyFontFormats="1" applyPatternFormats="1" applyAlignmentFormats="0" applyWidthHeightFormats="0">
  <queryTableRefresh preserveSortFilterLayout="0" nextId="12">
    <queryTableFields count="11">
      <queryTableField id="1" name="Diagnostic group" tableColumnId="1"/>
      <queryTableField id="2" name="&lt;1" tableColumnId="2"/>
      <queryTableField id="3" name="&lt;1 (%)" tableColumnId="3"/>
      <queryTableField id="4" name="1-4" tableColumnId="4"/>
      <queryTableField id="5" name="1-4 (%)" tableColumnId="5"/>
      <queryTableField id="6" name="5-10" tableColumnId="6"/>
      <queryTableField id="7" name="5-10 (%)" tableColumnId="7"/>
      <queryTableField id="8" name="11-15" tableColumnId="8"/>
      <queryTableField id="9" name="11-15 (%)" tableColumnId="9"/>
      <queryTableField id="10" name="Total" tableColumnId="10"/>
      <queryTableField id="11" name="Total (%)" tableColumnId="11"/>
    </queryTableFields>
  </queryTableRefresh>
</queryTable>
</file>

<file path=xl/queryTables/queryTable4.xml><?xml version="1.0" encoding="utf-8"?>
<queryTable xmlns="http://schemas.openxmlformats.org/spreadsheetml/2006/main" name="ExternalData_1" connectionId="12" autoFormatId="0" applyNumberFormats="0" applyBorderFormats="0" applyFontFormats="1" applyPatternFormats="1" applyAlignmentFormats="0" applyWidthHeightFormats="0">
  <queryTableRefresh preserveSortFilterLayout="0" nextId="17">
    <queryTableFields count="16">
      <queryTableField id="1" name="Year" tableColumnId="1"/>
      <queryTableField id="2" name="Organisation" tableColumnId="2"/>
      <queryTableField id="3" name="PICU" tableColumnId="3"/>
      <queryTableField id="4" name="PICU (%)" tableColumnId="4"/>
      <queryTableField id="5" name="Centralised transport service (PIC)" tableColumnId="5"/>
      <queryTableField id="6" name="Centralised transport service (PIC) (%)" tableColumnId="6"/>
      <queryTableField id="7" name="Transport team from neonates" tableColumnId="7"/>
      <queryTableField id="8" name="Transport team from neonates (%)" tableColumnId="8"/>
      <queryTableField id="9" name="Other specialist team" tableColumnId="9"/>
      <queryTableField id="10" name="Other specialist team (%)" tableColumnId="10"/>
      <queryTableField id="11" name="Non-specialist team" tableColumnId="11"/>
      <queryTableField id="12" name="Non-specialist team (%)" tableColumnId="12"/>
      <queryTableField id="13" name="Unknown" tableColumnId="13"/>
      <queryTableField id="14" name="Unknown (%)" tableColumnId="14"/>
      <queryTableField id="15" name="Total" tableColumnId="15"/>
      <queryTableField id="16" name="Total (%)" tableColumnId="16"/>
    </queryTableFields>
  </queryTableRefresh>
</queryTable>
</file>

<file path=xl/queryTables/queryTable5.xml><?xml version="1.0" encoding="utf-8"?>
<queryTable xmlns="http://schemas.openxmlformats.org/spreadsheetml/2006/main" name="ExternalData_1" connectionId="13" autoFormatId="0" applyNumberFormats="0" applyBorderFormats="0" applyFontFormats="1" applyPatternFormats="1" applyAlignmentFormats="0" applyWidthHeightFormats="0">
  <queryTableRefresh preserveSortFilterLayout="0" nextId="23">
    <queryTableFields count="21">
      <queryTableField id="1" name="Year" tableColumnId="21"/>
      <queryTableField id="2" name="Organisation" tableColumnId="22"/>
      <queryTableField id="21" dataBound="0" tableColumnId="1"/>
      <queryTableField id="3" name="Invasive Ventilation" tableColumnId="23"/>
      <queryTableField id="4" name="Invasive Ventilation (%)" tableColumnId="24"/>
      <queryTableField id="5" name="Non-Invasive Ventilation" tableColumnId="25"/>
      <queryTableField id="6" name="Non-Invasive Ventilation (%)" tableColumnId="26"/>
      <queryTableField id="7" name="Tracheostomy" tableColumnId="27"/>
      <queryTableField id="8" name="Tracheostomy (%)" tableColumnId="28"/>
      <queryTableField id="9" name="Ecmo" tableColumnId="29"/>
      <queryTableField id="10" name="Ecmo (%)" tableColumnId="30"/>
      <queryTableField id="11" name="IV Vasoactive Drugs" tableColumnId="31"/>
      <queryTableField id="12" name="IV Vasoactive Drugs (%)" tableColumnId="32"/>
      <queryTableField id="13" name="LVAD" tableColumnId="33"/>
      <queryTableField id="14" name="LVAD (%)" tableColumnId="34"/>
      <queryTableField id="15" name="ICP Device" tableColumnId="35"/>
      <queryTableField id="16" name="ICP Device (%)" tableColumnId="36"/>
      <queryTableField id="17" name="Renal Support" tableColumnId="37"/>
      <queryTableField id="18" name="Renal Support (%)" tableColumnId="38"/>
      <queryTableField id="19" name="High Flow Nasal Cannula Therapy" tableColumnId="39"/>
      <queryTableField id="20" name="High Flow Nasal Cannula Therapy (%)" tableColumnId="40"/>
    </queryTableFields>
  </queryTableRefresh>
</queryTable>
</file>

<file path=xl/queryTables/queryTable6.xml><?xml version="1.0" encoding="utf-8"?>
<queryTable xmlns="http://schemas.openxmlformats.org/spreadsheetml/2006/main" name="ExternalData_1" connectionId="14" autoFormatId="0" applyNumberFormats="0" applyBorderFormats="0" applyFontFormats="1" applyPatternFormats="1" applyAlignmentFormats="0" applyWidthHeightFormats="0">
  <queryTableRefresh preserveSortFilterLayout="0" nextId="13">
    <queryTableFields count="12">
      <queryTableField id="1" name="Year" tableColumnId="1"/>
      <queryTableField id="2" name="Ventilation Status" tableColumnId="2"/>
      <queryTableField id="3" name="&lt;1" tableColumnId="3"/>
      <queryTableField id="4" name="&lt;1 (%)" tableColumnId="4"/>
      <queryTableField id="5" name="1-4" tableColumnId="5"/>
      <queryTableField id="6" name="1-4 (%)" tableColumnId="6"/>
      <queryTableField id="7" name="5-10" tableColumnId="7"/>
      <queryTableField id="8" name="5-10 (%)" tableColumnId="8"/>
      <queryTableField id="9" name="11-15" tableColumnId="9"/>
      <queryTableField id="10" name="11-15 (%)" tableColumnId="10"/>
      <queryTableField id="11" name="Total" tableColumnId="11"/>
      <queryTableField id="12" name="Total (%)" tableColumnId="12"/>
    </queryTableFields>
  </queryTableRefresh>
</queryTable>
</file>

<file path=xl/queryTables/queryTable7.xml><?xml version="1.0" encoding="utf-8"?>
<queryTable xmlns="http://schemas.openxmlformats.org/spreadsheetml/2006/main" name="ExternalData_1" connectionId="15" autoFormatId="0" applyNumberFormats="0" applyBorderFormats="0" applyFontFormats="1" applyPatternFormats="1" applyAlignmentFormats="0" applyWidthHeightFormats="0">
  <queryTableRefresh preserveSortFilterLayout="0" nextId="15">
    <queryTableFields count="14">
      <queryTableField id="1" name="Year" tableColumnId="15"/>
      <queryTableField id="2" name="Organisation" tableColumnId="16"/>
      <queryTableField id="3" name="Invasive only" tableColumnId="17"/>
      <queryTableField id="4" name="Invasive only (%)" tableColumnId="18"/>
      <queryTableField id="5" name="Non-invasive only" tableColumnId="19"/>
      <queryTableField id="6" name="Non-invasive only (%)" tableColumnId="20"/>
      <queryTableField id="7" name="Both" tableColumnId="21"/>
      <queryTableField id="8" name="Both (%)" tableColumnId="22"/>
      <queryTableField id="9" name="Neither" tableColumnId="23"/>
      <queryTableField id="10" name="Neither (%)" tableColumnId="24"/>
      <queryTableField id="11" name="Unknown" tableColumnId="25"/>
      <queryTableField id="12" name="Unknown (%)" tableColumnId="26"/>
      <queryTableField id="13" name="Total" tableColumnId="27"/>
      <queryTableField id="14" name="Total (%)" tableColumnId="28"/>
    </queryTableFields>
  </queryTableRefresh>
</queryTable>
</file>

<file path=xl/queryTables/queryTable8.xml><?xml version="1.0" encoding="utf-8"?>
<queryTable xmlns="http://schemas.openxmlformats.org/spreadsheetml/2006/main" name="ExternalData_1" connectionId="1" autoFormatId="0" applyNumberFormats="0" applyBorderFormats="0" applyFontFormats="1" applyPatternFormats="1" applyAlignmentFormats="0" applyWidthHeightFormats="0">
  <queryTableRefresh preserveSortFilterLayout="0" nextId="10">
    <queryTableFields count="9">
      <queryTableField id="1" name="Year" tableColumnId="10"/>
      <queryTableField id="2" name="Organisation" tableColumnId="11"/>
      <queryTableField id="3" name="Total_admissions" tableColumnId="12"/>
      <queryTableField id="4" name="High_flow_admissions" tableColumnId="13"/>
      <queryTableField id="5" name="perc" tableColumnId="14"/>
      <queryTableField id="6" name="Days" tableColumnId="15"/>
      <queryTableField id="7" name="Median" tableColumnId="16"/>
      <queryTableField id="8" name="Minimum" tableColumnId="17"/>
      <queryTableField id="9" name="Maximum" tableColumnId="1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table1.xml><?xml version="1.0" encoding="utf-8"?>
<table xmlns="http://schemas.openxmlformats.org/spreadsheetml/2006/main" id="2" name="_tbl263" displayName="_tbl263" ref="A5:L27" tableType="queryTable" totalsRowShown="0" headerRowDxfId="276" dataDxfId="275" tableBorderDxfId="274">
  <autoFilter ref="A5:L27"/>
  <tableColumns count="12">
    <tableColumn id="1" uniqueName="1" name="Year" queryTableFieldId="1" dataDxfId="273"/>
    <tableColumn id="2" uniqueName="2" name="Transport organisation type" queryTableFieldId="2" dataDxfId="272"/>
    <tableColumn id="3" uniqueName="3" name="&lt;1" queryTableFieldId="3" dataDxfId="271"/>
    <tableColumn id="4" uniqueName="4" name="&lt;1 (%)" queryTableFieldId="4" dataDxfId="270"/>
    <tableColumn id="5" uniqueName="5" name="1-4" queryTableFieldId="5" dataDxfId="269"/>
    <tableColumn id="6" uniqueName="6" name="1-4 (%)" queryTableFieldId="6" dataDxfId="268"/>
    <tableColumn id="7" uniqueName="7" name="5-10" queryTableFieldId="7" dataDxfId="267"/>
    <tableColumn id="8" uniqueName="8" name="5-10 (%)" queryTableFieldId="8" dataDxfId="266"/>
    <tableColumn id="9" uniqueName="9" name="11-15" queryTableFieldId="9" dataDxfId="265"/>
    <tableColumn id="10" uniqueName="10" name="11-15 (%)" queryTableFieldId="10" dataDxfId="264"/>
    <tableColumn id="11" uniqueName="11" name="Total" queryTableFieldId="11" dataDxfId="263"/>
    <tableColumn id="12" uniqueName="12" name="Total (%)" queryTableFieldId="12" dataDxfId="262"/>
  </tableColumns>
  <tableStyleInfo name="TableStyleLight9" showFirstColumn="0" showLastColumn="0" showRowStripes="1" showColumnStripes="0"/>
</table>
</file>

<file path=xl/tables/table2.xml><?xml version="1.0" encoding="utf-8"?>
<table xmlns="http://schemas.openxmlformats.org/spreadsheetml/2006/main" id="26" name="_tbl27" displayName="_tbl27" ref="A5:K20" tableType="queryTable" totalsRowShown="0" headerRowDxfId="240" dataDxfId="239">
  <autoFilter ref="A5:K20"/>
  <tableColumns count="11">
    <tableColumn id="1" uniqueName="1" name="Diagnostic group" queryTableFieldId="1" dataDxfId="238"/>
    <tableColumn id="2" uniqueName="2" name="&lt;1" queryTableFieldId="2" dataDxfId="237"/>
    <tableColumn id="3" uniqueName="3" name="&lt;1 (%)" queryTableFieldId="3" dataDxfId="236"/>
    <tableColumn id="4" uniqueName="4" name="1-4" queryTableFieldId="4" dataDxfId="235"/>
    <tableColumn id="5" uniqueName="5" name="1-4 (%)" queryTableFieldId="5" dataDxfId="234"/>
    <tableColumn id="6" uniqueName="6" name="5-10" queryTableFieldId="6" dataDxfId="233"/>
    <tableColumn id="7" uniqueName="7" name="5-10 (%)" queryTableFieldId="7" dataDxfId="232"/>
    <tableColumn id="8" uniqueName="8" name="11-15" queryTableFieldId="8" dataDxfId="231"/>
    <tableColumn id="9" uniqueName="9" name="11-15 (%)" queryTableFieldId="9" dataDxfId="230"/>
    <tableColumn id="10" uniqueName="10" name="Total" queryTableFieldId="10" dataDxfId="229"/>
    <tableColumn id="11" uniqueName="11" name="Total (%)" queryTableFieldId="11" dataDxfId="228"/>
  </tableColumns>
  <tableStyleInfo name="TableStyleLight9" showFirstColumn="0" showLastColumn="0" showRowStripes="1" showColumnStripes="0"/>
</table>
</file>

<file path=xl/tables/table3.xml><?xml version="1.0" encoding="utf-8"?>
<table xmlns="http://schemas.openxmlformats.org/spreadsheetml/2006/main" id="27" name="tbl27a" displayName="tbl27a" ref="A5:K20" tableType="queryTable" totalsRowShown="0" headerRowDxfId="187">
  <autoFilter ref="A5:K20"/>
  <tableColumns count="11">
    <tableColumn id="1" uniqueName="1" name="Diagnostic group" queryTableFieldId="1" dataDxfId="186"/>
    <tableColumn id="2" uniqueName="2" name="&lt;1" queryTableFieldId="2" dataDxfId="185"/>
    <tableColumn id="3" uniqueName="3" name="&lt;1 (%)" queryTableFieldId="3" dataDxfId="184"/>
    <tableColumn id="4" uniqueName="4" name="1-4" queryTableFieldId="4" dataDxfId="183"/>
    <tableColumn id="5" uniqueName="5" name="1-4 (%)" queryTableFieldId="5" dataDxfId="182"/>
    <tableColumn id="6" uniqueName="6" name="5-10" queryTableFieldId="6" dataDxfId="181"/>
    <tableColumn id="7" uniqueName="7" name="5-10 (%)" queryTableFieldId="7" dataDxfId="180"/>
    <tableColumn id="8" uniqueName="8" name="11-15" queryTableFieldId="8" dataDxfId="179"/>
    <tableColumn id="9" uniqueName="9" name="11-15 (%)" queryTableFieldId="9" dataDxfId="178"/>
    <tableColumn id="10" uniqueName="10" name="Total" queryTableFieldId="10" dataDxfId="177"/>
    <tableColumn id="11" uniqueName="11" name="Total (%)" queryTableFieldId="11" dataDxfId="176"/>
  </tableColumns>
  <tableStyleInfo name="TableStyleLight9" showFirstColumn="0" showLastColumn="0" showRowStripes="1" showColumnStripes="0"/>
</table>
</file>

<file path=xl/tables/table4.xml><?xml version="1.0" encoding="utf-8"?>
<table xmlns="http://schemas.openxmlformats.org/spreadsheetml/2006/main" id="1" name="_tbl282" displayName="_tbl282" ref="A5:P105" tableType="queryTable" totalsRowShown="0" headerRowDxfId="155" dataDxfId="154" tableBorderDxfId="153">
  <autoFilter ref="A5:P105"/>
  <tableColumns count="16">
    <tableColumn id="1" uniqueName="1" name="Year" queryTableFieldId="1" dataDxfId="152"/>
    <tableColumn id="2" uniqueName="2" name="Organisation" queryTableFieldId="2" dataDxfId="151"/>
    <tableColumn id="3" uniqueName="3" name="PICU" queryTableFieldId="3" dataDxfId="150"/>
    <tableColumn id="4" uniqueName="4" name="PICU (%)" queryTableFieldId="4" dataDxfId="149"/>
    <tableColumn id="5" uniqueName="5" name="Centralised transport service (PIC)" queryTableFieldId="5" dataDxfId="148"/>
    <tableColumn id="6" uniqueName="6" name="Centralised transport service (PIC) (%)" queryTableFieldId="6" dataDxfId="147"/>
    <tableColumn id="7" uniqueName="7" name="Transport team from neonates" queryTableFieldId="7" dataDxfId="146"/>
    <tableColumn id="8" uniqueName="8" name="Transport team from neonates (%)" queryTableFieldId="8" dataDxfId="145"/>
    <tableColumn id="9" uniqueName="9" name="Other specialist team" queryTableFieldId="9" dataDxfId="144"/>
    <tableColumn id="10" uniqueName="10" name="Other specialist team (%)" queryTableFieldId="10" dataDxfId="143"/>
    <tableColumn id="11" uniqueName="11" name="Non-specialist team" queryTableFieldId="11" dataDxfId="142"/>
    <tableColumn id="12" uniqueName="12" name="Non-specialist team (%)" queryTableFieldId="12" dataDxfId="141"/>
    <tableColumn id="13" uniqueName="13" name="Unknown" queryTableFieldId="13" dataDxfId="140"/>
    <tableColumn id="14" uniqueName="14" name="Unknown (%)" queryTableFieldId="14" dataDxfId="139"/>
    <tableColumn id="15" uniqueName="15" name="Total" queryTableFieldId="15" dataDxfId="138"/>
    <tableColumn id="16" uniqueName="16" name="Total (%)" queryTableFieldId="16" dataDxfId="137"/>
  </tableColumns>
  <tableStyleInfo name="TableStyleLight9" showFirstColumn="0" showLastColumn="0" showRowStripes="1" showColumnStripes="0"/>
</table>
</file>

<file path=xl/tables/table5.xml><?xml version="1.0" encoding="utf-8"?>
<table xmlns="http://schemas.openxmlformats.org/spreadsheetml/2006/main" id="29" name="_tbl29" displayName="_tbl29" ref="A5:U105" tableType="queryTable" totalsRowShown="0" headerRowDxfId="108">
  <autoFilter ref="A5:U105"/>
  <tableColumns count="21">
    <tableColumn id="21" uniqueName="21" name="Year" queryTableFieldId="1" dataDxfId="107"/>
    <tableColumn id="22" uniqueName="22" name="Organisation" queryTableFieldId="2" dataDxfId="106"/>
    <tableColumn id="1" uniqueName="1" name="Admissions" queryTableFieldId="21" dataDxfId="105"/>
    <tableColumn id="23" uniqueName="23" name="Invasive Ventilation" queryTableFieldId="3" dataDxfId="104"/>
    <tableColumn id="24" uniqueName="24" name="Invasive Ventilation (%)" queryTableFieldId="4" dataDxfId="103"/>
    <tableColumn id="25" uniqueName="25" name="Non-Invasive Ventilation" queryTableFieldId="5" dataDxfId="102"/>
    <tableColumn id="26" uniqueName="26" name="Non-Invasive Ventilation (%)" queryTableFieldId="6" dataDxfId="101"/>
    <tableColumn id="27" uniqueName="27" name="Tracheostomy" queryTableFieldId="7" dataDxfId="100"/>
    <tableColumn id="28" uniqueName="28" name="Tracheostomy (%)" queryTableFieldId="8" dataDxfId="99"/>
    <tableColumn id="29" uniqueName="29" name="ECMO" queryTableFieldId="9" dataDxfId="98"/>
    <tableColumn id="30" uniqueName="30" name="ECMO (%)" queryTableFieldId="10" dataDxfId="97"/>
    <tableColumn id="31" uniqueName="31" name="IV Vasoactive Drugs" queryTableFieldId="11" dataDxfId="96"/>
    <tableColumn id="32" uniqueName="32" name="IV Vasoactive Drugs (%)" queryTableFieldId="12" dataDxfId="95"/>
    <tableColumn id="33" uniqueName="33" name="LVAD" queryTableFieldId="13" dataDxfId="94"/>
    <tableColumn id="34" uniqueName="34" name="LVAD (%)" queryTableFieldId="14" dataDxfId="93"/>
    <tableColumn id="35" uniqueName="35" name="ICP Device" queryTableFieldId="15" dataDxfId="92"/>
    <tableColumn id="36" uniqueName="36" name="ICP Device (%)" queryTableFieldId="16" dataDxfId="91"/>
    <tableColumn id="37" uniqueName="37" name="Renal Support" queryTableFieldId="17" dataDxfId="90"/>
    <tableColumn id="38" uniqueName="38" name="Renal Support (%)" queryTableFieldId="18" dataDxfId="89"/>
    <tableColumn id="39" uniqueName="39" name="High Flow Nasal Cannula Therapy" queryTableFieldId="19" dataDxfId="88"/>
    <tableColumn id="40" uniqueName="40" name="High Flow Nasal Cannula Therapy (%)" queryTableFieldId="20" dataDxfId="87"/>
  </tableColumns>
  <tableStyleInfo name="TableStyleLight9" showFirstColumn="0" showLastColumn="0" showRowStripes="1" showColumnStripes="0"/>
</table>
</file>

<file path=xl/tables/table6.xml><?xml version="1.0" encoding="utf-8"?>
<table xmlns="http://schemas.openxmlformats.org/spreadsheetml/2006/main" id="30" name="_tbl30" displayName="_tbl30" ref="A6:L22" tableType="queryTable" totalsRowShown="0" headerRowDxfId="55" dataDxfId="54">
  <autoFilter ref="A6:L22"/>
  <tableColumns count="12">
    <tableColumn id="1" uniqueName="1" name="Year" queryTableFieldId="1" dataDxfId="53"/>
    <tableColumn id="2" uniqueName="2" name="Ventilation Status" queryTableFieldId="2" dataDxfId="52"/>
    <tableColumn id="3" uniqueName="3" name="&lt;1" queryTableFieldId="3" dataDxfId="51"/>
    <tableColumn id="4" uniqueName="4" name="&lt;1 (%)" queryTableFieldId="4" dataDxfId="50"/>
    <tableColumn id="5" uniqueName="5" name="1-4" queryTableFieldId="5" dataDxfId="49"/>
    <tableColumn id="6" uniqueName="6" name="1-4 (%)" queryTableFieldId="6" dataDxfId="48"/>
    <tableColumn id="7" uniqueName="7" name="5-10" queryTableFieldId="7" dataDxfId="47"/>
    <tableColumn id="8" uniqueName="8" name="5-10 (%)" queryTableFieldId="8" dataDxfId="46"/>
    <tableColumn id="9" uniqueName="9" name="11-15" queryTableFieldId="9" dataDxfId="45"/>
    <tableColumn id="10" uniqueName="10" name="11-15 (%)" queryTableFieldId="10" dataDxfId="44"/>
    <tableColumn id="11" uniqueName="11" name="Total" queryTableFieldId="11" dataDxfId="43"/>
    <tableColumn id="12" uniqueName="12" name="Total (%)" queryTableFieldId="12" dataDxfId="42"/>
  </tableColumns>
  <tableStyleInfo name="TableStyleLight9" showFirstColumn="0" showLastColumn="0" showRowStripes="1" showColumnStripes="0"/>
</table>
</file>

<file path=xl/tables/table7.xml><?xml version="1.0" encoding="utf-8"?>
<table xmlns="http://schemas.openxmlformats.org/spreadsheetml/2006/main" id="31" name="_tbl31" displayName="_tbl31" ref="A6:N106" tableType="queryTable" totalsRowShown="0" headerRowDxfId="36" dataDxfId="35">
  <autoFilter ref="A6:N106"/>
  <tableColumns count="14">
    <tableColumn id="15" uniqueName="15" name="Year" queryTableFieldId="1" dataDxfId="34"/>
    <tableColumn id="16" uniqueName="16" name="Organisation" queryTableFieldId="2" dataDxfId="33"/>
    <tableColumn id="17" uniqueName="17" name="Invasive only" queryTableFieldId="3" dataDxfId="32"/>
    <tableColumn id="18" uniqueName="18" name="Invasive only (%)" queryTableFieldId="4" dataDxfId="31"/>
    <tableColumn id="19" uniqueName="19" name="Non-invasive only" queryTableFieldId="5" dataDxfId="30"/>
    <tableColumn id="20" uniqueName="20" name="Non-invasive only (%)" queryTableFieldId="6" dataDxfId="29"/>
    <tableColumn id="21" uniqueName="21" name="Both" queryTableFieldId="7" dataDxfId="28"/>
    <tableColumn id="22" uniqueName="22" name="Both (%)" queryTableFieldId="8" dataDxfId="27"/>
    <tableColumn id="23" uniqueName="23" name="Neither" queryTableFieldId="9" dataDxfId="26"/>
    <tableColumn id="24" uniqueName="24" name="Neither (%)" queryTableFieldId="10" dataDxfId="25"/>
    <tableColumn id="25" uniqueName="25" name="Unknown" queryTableFieldId="11" dataDxfId="24"/>
    <tableColumn id="26" uniqueName="26" name="Unknown (%)" queryTableFieldId="12" dataDxfId="23"/>
    <tableColumn id="27" uniqueName="27" name="Total" queryTableFieldId="13" dataDxfId="22"/>
    <tableColumn id="28" uniqueName="28" name="Total (%)" queryTableFieldId="14" dataDxfId="21"/>
  </tableColumns>
  <tableStyleInfo name="TableStyleLight9" showFirstColumn="0" showLastColumn="0" showRowStripes="1" showColumnStripes="0"/>
</table>
</file>

<file path=xl/tables/table8.xml><?xml version="1.0" encoding="utf-8"?>
<table xmlns="http://schemas.openxmlformats.org/spreadsheetml/2006/main" id="69" name="Table31a_2020" displayName="Table31a_2020" ref="A4:I104" tableType="queryTable" totalsRowShown="0" headerRowDxfId="9">
  <autoFilter ref="A4:I104"/>
  <tableColumns count="9">
    <tableColumn id="10" uniqueName="10" name="Year" queryTableFieldId="1" dataDxfId="8"/>
    <tableColumn id="11" uniqueName="11" name="Organisation" queryTableFieldId="2" dataDxfId="7"/>
    <tableColumn id="12" uniqueName="12" name="Number of events with activity in this period" queryTableFieldId="3" dataDxfId="6"/>
    <tableColumn id="13" uniqueName="13" name="High flow administered" queryTableFieldId="4" dataDxfId="5"/>
    <tableColumn id="14" uniqueName="14" name="High flow  (%)" queryTableFieldId="5" dataDxfId="4"/>
    <tableColumn id="15" uniqueName="15" name="Days" queryTableFieldId="6" dataDxfId="3"/>
    <tableColumn id="16" uniqueName="16" name="Median" queryTableFieldId="7" dataDxfId="2"/>
    <tableColumn id="17" uniqueName="17" name="Minimum" queryTableFieldId="8" dataDxfId="1"/>
    <tableColumn id="18" uniqueName="18" name="Maximum" queryTableFieldId="9"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ivotTable" Target="../pivotTables/pivotTable5.xml"/><Relationship Id="rId1" Type="http://schemas.openxmlformats.org/officeDocument/2006/relationships/pivotTable" Target="../pivotTables/pivotTable4.xml"/><Relationship Id="rId5" Type="http://schemas.openxmlformats.org/officeDocument/2006/relationships/table" Target="../tables/table4.x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theme="4" tint="0.59999389629810485"/>
    <pageSetUpPr fitToPage="1"/>
  </sheetPr>
  <dimension ref="A1:R57"/>
  <sheetViews>
    <sheetView showGridLines="0" showRowColHeaders="0" tabSelected="1" zoomScaleNormal="100" workbookViewId="0"/>
  </sheetViews>
  <sheetFormatPr defaultRowHeight="18" x14ac:dyDescent="0.25"/>
  <cols>
    <col min="1" max="1" width="116.7109375" style="38" customWidth="1"/>
    <col min="2" max="16384" width="9.140625" style="30"/>
  </cols>
  <sheetData>
    <row r="1" spans="1:14" x14ac:dyDescent="0.25">
      <c r="A1" s="178" t="s">
        <v>807</v>
      </c>
    </row>
    <row r="2" spans="1:14" ht="9.75" customHeight="1" x14ac:dyDescent="0.25">
      <c r="A2" s="8"/>
    </row>
    <row r="3" spans="1:14" x14ac:dyDescent="0.25">
      <c r="A3" s="137" t="s">
        <v>808</v>
      </c>
      <c r="B3" s="137"/>
      <c r="C3" s="137"/>
      <c r="D3" s="137"/>
      <c r="E3" s="137"/>
      <c r="F3" s="137"/>
      <c r="G3" s="137"/>
      <c r="H3" s="137"/>
    </row>
    <row r="4" spans="1:14" ht="6.75" customHeight="1" x14ac:dyDescent="0.25"/>
    <row r="5" spans="1:14" ht="36" customHeight="1" x14ac:dyDescent="0.25">
      <c r="A5" s="137" t="s">
        <v>809</v>
      </c>
      <c r="B5" s="137"/>
      <c r="C5" s="137"/>
      <c r="D5" s="137"/>
      <c r="E5" s="137"/>
      <c r="F5" s="137"/>
      <c r="G5" s="137"/>
      <c r="H5" s="137"/>
      <c r="I5" s="137"/>
    </row>
    <row r="6" spans="1:14" ht="54" customHeight="1" x14ac:dyDescent="0.25">
      <c r="A6" s="137" t="s">
        <v>827</v>
      </c>
      <c r="B6" s="137"/>
      <c r="C6" s="137"/>
      <c r="D6" s="137"/>
      <c r="E6" s="137"/>
      <c r="F6" s="137"/>
      <c r="G6" s="137"/>
      <c r="H6" s="137"/>
      <c r="I6" s="137"/>
    </row>
    <row r="8" spans="1:14" x14ac:dyDescent="0.25">
      <c r="A8" s="179" t="s">
        <v>700</v>
      </c>
    </row>
    <row r="9" spans="1:14" ht="15" customHeight="1" x14ac:dyDescent="0.25">
      <c r="A9" s="31"/>
    </row>
    <row r="10" spans="1:14" s="34" customFormat="1" ht="15" customHeight="1" x14ac:dyDescent="0.2">
      <c r="A10" s="35" t="s">
        <v>811</v>
      </c>
      <c r="B10" s="33"/>
      <c r="C10" s="33"/>
      <c r="D10" s="33"/>
      <c r="E10" s="33"/>
      <c r="F10" s="33"/>
      <c r="G10" s="33"/>
      <c r="H10" s="33"/>
      <c r="I10" s="33"/>
      <c r="J10" s="33"/>
      <c r="K10" s="33"/>
    </row>
    <row r="11" spans="1:14" s="34" customFormat="1" ht="15" customHeight="1" x14ac:dyDescent="0.2">
      <c r="A11" s="35" t="s">
        <v>702</v>
      </c>
      <c r="B11" s="33"/>
      <c r="C11" s="33"/>
      <c r="D11" s="33"/>
      <c r="E11" s="33"/>
      <c r="F11" s="33"/>
      <c r="G11" s="33"/>
      <c r="H11" s="33"/>
      <c r="I11" s="33"/>
      <c r="J11" s="33"/>
      <c r="K11" s="33"/>
    </row>
    <row r="12" spans="1:14" s="34" customFormat="1" ht="15" customHeight="1" x14ac:dyDescent="0.25">
      <c r="A12" s="31"/>
    </row>
    <row r="13" spans="1:14" s="34" customFormat="1" ht="14.25" x14ac:dyDescent="0.2">
      <c r="A13" s="35" t="s">
        <v>703</v>
      </c>
      <c r="B13" s="33"/>
      <c r="C13" s="33"/>
      <c r="D13" s="33"/>
      <c r="E13" s="33"/>
      <c r="F13" s="33"/>
      <c r="G13" s="33"/>
      <c r="H13" s="33"/>
      <c r="I13" s="33"/>
      <c r="J13" s="33"/>
      <c r="K13" s="33"/>
    </row>
    <row r="14" spans="1:14" s="34" customFormat="1" ht="14.25" x14ac:dyDescent="0.2">
      <c r="A14" s="35" t="s">
        <v>704</v>
      </c>
      <c r="B14" s="33"/>
      <c r="C14" s="33"/>
      <c r="D14" s="33"/>
      <c r="E14" s="33"/>
      <c r="F14" s="33"/>
      <c r="G14" s="33"/>
      <c r="H14" s="33"/>
      <c r="I14" s="33"/>
      <c r="J14" s="33"/>
      <c r="K14" s="33"/>
    </row>
    <row r="15" spans="1:14" s="34" customFormat="1" x14ac:dyDescent="0.25">
      <c r="A15" s="31"/>
      <c r="B15" s="33"/>
      <c r="C15" s="33"/>
      <c r="D15" s="33"/>
      <c r="E15" s="33"/>
      <c r="F15" s="33"/>
      <c r="G15" s="33"/>
      <c r="H15" s="33"/>
      <c r="I15" s="33"/>
      <c r="J15" s="33"/>
      <c r="K15" s="33"/>
    </row>
    <row r="16" spans="1:14" s="34" customFormat="1" ht="14.25" x14ac:dyDescent="0.2">
      <c r="A16" s="35" t="s">
        <v>787</v>
      </c>
      <c r="B16" s="35"/>
      <c r="C16" s="35"/>
      <c r="D16" s="35"/>
      <c r="E16" s="35"/>
      <c r="F16" s="35"/>
      <c r="G16" s="35"/>
      <c r="H16" s="35"/>
      <c r="I16" s="35"/>
      <c r="J16" s="35"/>
      <c r="K16" s="35"/>
      <c r="L16" s="35"/>
      <c r="M16" s="35"/>
      <c r="N16" s="35"/>
    </row>
    <row r="17" spans="1:18" s="34" customFormat="1" ht="14.25" x14ac:dyDescent="0.2">
      <c r="A17" s="35" t="s">
        <v>705</v>
      </c>
      <c r="B17" s="33"/>
      <c r="C17" s="33"/>
      <c r="D17" s="33"/>
      <c r="E17" s="33"/>
      <c r="F17" s="33"/>
      <c r="G17" s="33"/>
      <c r="H17" s="33"/>
      <c r="I17" s="33"/>
      <c r="J17" s="33"/>
      <c r="K17" s="33"/>
    </row>
    <row r="18" spans="1:18" s="34" customFormat="1" x14ac:dyDescent="0.25">
      <c r="A18" s="31"/>
      <c r="B18" s="33"/>
      <c r="C18" s="33"/>
      <c r="D18" s="33"/>
      <c r="E18" s="33"/>
      <c r="F18" s="33"/>
      <c r="G18" s="33"/>
      <c r="H18" s="33"/>
      <c r="I18" s="33"/>
      <c r="J18" s="33"/>
      <c r="K18" s="33"/>
    </row>
    <row r="19" spans="1:18" s="34" customFormat="1" ht="14.25" x14ac:dyDescent="0.2">
      <c r="A19" s="35" t="s">
        <v>720</v>
      </c>
      <c r="B19" s="32"/>
      <c r="C19" s="32"/>
      <c r="D19" s="32"/>
      <c r="E19" s="32"/>
      <c r="F19" s="32"/>
      <c r="G19" s="32"/>
      <c r="H19" s="32"/>
      <c r="I19" s="32"/>
      <c r="J19" s="32"/>
      <c r="K19" s="32"/>
      <c r="L19" s="32"/>
      <c r="M19" s="32"/>
      <c r="N19" s="32"/>
      <c r="O19" s="32"/>
      <c r="P19" s="32"/>
      <c r="Q19" s="32"/>
      <c r="R19" s="32"/>
    </row>
    <row r="20" spans="1:18" s="34" customFormat="1" ht="14.25" x14ac:dyDescent="0.2">
      <c r="A20" s="35" t="s">
        <v>722</v>
      </c>
      <c r="B20" s="32"/>
      <c r="C20" s="32"/>
      <c r="D20" s="32"/>
      <c r="E20" s="32"/>
      <c r="F20" s="32"/>
      <c r="G20" s="32"/>
      <c r="H20" s="32"/>
      <c r="I20" s="32"/>
      <c r="J20" s="32"/>
      <c r="K20" s="32"/>
      <c r="L20" s="32"/>
      <c r="M20" s="32"/>
      <c r="N20" s="32"/>
      <c r="O20" s="32"/>
      <c r="P20" s="32"/>
      <c r="Q20" s="32"/>
      <c r="R20" s="32"/>
    </row>
    <row r="21" spans="1:18" s="5" customFormat="1" ht="12.75" x14ac:dyDescent="0.2">
      <c r="A21" s="36"/>
    </row>
    <row r="22" spans="1:18" s="5" customFormat="1" ht="12.75" x14ac:dyDescent="0.2">
      <c r="A22" s="36"/>
    </row>
    <row r="23" spans="1:18" s="5" customFormat="1" ht="12.75" x14ac:dyDescent="0.2">
      <c r="A23" s="37"/>
    </row>
    <row r="24" spans="1:18" s="5" customFormat="1" ht="12.75" x14ac:dyDescent="0.2">
      <c r="A24" s="37"/>
    </row>
    <row r="25" spans="1:18" s="5" customFormat="1" ht="12.75" customHeight="1" x14ac:dyDescent="0.2"/>
    <row r="26" spans="1:18" s="5" customFormat="1" ht="12.75" x14ac:dyDescent="0.2">
      <c r="A26" s="37"/>
    </row>
    <row r="27" spans="1:18" s="5" customFormat="1" ht="12.75" x14ac:dyDescent="0.2">
      <c r="A27" s="37"/>
    </row>
    <row r="28" spans="1:18" s="5" customFormat="1" ht="12.75" x14ac:dyDescent="0.2">
      <c r="A28" s="37"/>
    </row>
    <row r="29" spans="1:18" s="5" customFormat="1" ht="12.75" x14ac:dyDescent="0.2">
      <c r="A29" s="37"/>
    </row>
    <row r="30" spans="1:18" s="5" customFormat="1" ht="12.75" x14ac:dyDescent="0.2">
      <c r="A30" s="37"/>
    </row>
    <row r="57" spans="1:1" x14ac:dyDescent="0.25">
      <c r="A57" s="38" t="s">
        <v>701</v>
      </c>
    </row>
  </sheetData>
  <hyperlinks>
    <hyperlink ref="A10:A11" location="'26'!A1" display="TABLE 26 RETRIEVALS BY TEAM TYPE AND AGE, 2010 - 2012"/>
    <hyperlink ref="A19:A20" location="'28'!A1" display="TABLE 28 RETRIEVALS BY RETRIEVAL TYPE BY HEALTH ORGANISATION, 2010 - 2012"/>
    <hyperlink ref="A14:N14" location="'27'!A32" display="FIGURE 27 NON - SPECIALIST TEAM RETRIEVALS / TRANSFERS BY DIAGNOSTIC GROUP, 2016 - 2018"/>
    <hyperlink ref="A20:Q20" location="'28'!A124" display="FIGURE 28 ADMISSIONS BY TRANSPORT TEAM TYPE FOR RETRIEVALS AND TRANSFERS, 2016 - 2018"/>
    <hyperlink ref="A17" location="'27a'!A33" display="FIGURE 27(a) SPECIALIST TEAM RETRIEVALS / TRANSFERS BY DIAGNOSTIC GROUP, 2017 - 2019"/>
    <hyperlink ref="A16:L16" location="'27a'!A1" display="TABLE 27(a) SPECIALIST TEAM RETRIEVALS / TRANSFERS BY DIAGNOSTIC GROUP AND AGE, 2016 - 2018"/>
    <hyperlink ref="A11:K11" location="'26'!A43" display="FIGURE 26 RETRIEVALS / TRANSFERS BY TEAM TYPE, 2016 - 2018"/>
    <hyperlink ref="A17:N17" location="'27a'!A33" display="FIGURE 27(a) SPECIALIST TEAM RETRIEVALS / TRANSFERS BY DIAGNOSTIC GROUP, 2016 - 2018"/>
    <hyperlink ref="A14:K14" location="'27'!A33" display="FIGURE 27 NON - SPECIALIST TEAM RETRIEVALS / TRANSFERS BY DIAGNOSTIC GROUP, 2016 - 2018"/>
    <hyperlink ref="A13" location="'27'!A1" display="TABLE 27 NON - SPECIALIST TEAM RETRIEVALS / TRANSFERS BY DIAGNOSTIC GROUP AND AGE, 2017 - 2019"/>
    <hyperlink ref="A10" location="'26'!A1" display="FIGURE 26 RETRIEVALS / TRANSFERS BY TEAM TYPE, 2017 - 2019"/>
    <hyperlink ref="A14" location="'27'!A33" display="FIGURE 27 NON - SPECIALIST TEAM RETRIEVALS / TRANSFERS BY DIAGNOSTIC GROUP, 2017 - 2019"/>
    <hyperlink ref="A16" location="'27a'!A1" display="TABLE 27a SPECIALIST TEAM RETRIEVALS / TRANSFERS BY DIAGNOSTIC GROUP AND AGE, 2017 - 2019"/>
    <hyperlink ref="A19" location="'28'!A1" display="TABLE 28 ADMISSIONS BY TRANSPORT TEAM TYPE FOR RETRIEVALS AND TRANSFERS"/>
    <hyperlink ref="A20" location="'28'!A124" display="FIGURE 28 ADMISSIONS BY TRANSPORT TEAM TYPE FOR RETRIEVALS AND TRANSFERS"/>
  </hyperlinks>
  <pageMargins left="0.70866141732283472" right="0.70866141732283472" top="0.74803149606299213" bottom="0.74803149606299213" header="0.31496062992125984" footer="0.31496062992125984"/>
  <pageSetup paperSize="9"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15"/>
  <sheetViews>
    <sheetView showGridLines="0" showRowColHeaders="0" zoomScaleNormal="100" workbookViewId="0">
      <selection sqref="A1:H1"/>
    </sheetView>
  </sheetViews>
  <sheetFormatPr defaultRowHeight="12.75" x14ac:dyDescent="0.2"/>
  <cols>
    <col min="1" max="1" width="10.85546875" bestFit="1" customWidth="1"/>
    <col min="2" max="2" width="16.85546875" customWidth="1"/>
    <col min="3" max="3" width="20.85546875" style="128" bestFit="1" customWidth="1"/>
    <col min="4" max="4" width="25.42578125" bestFit="1" customWidth="1"/>
    <col min="5" max="5" width="19.42578125" customWidth="1"/>
    <col min="6" max="6" width="9.7109375" customWidth="1"/>
    <col min="7" max="7" width="12.140625" customWidth="1"/>
    <col min="8" max="8" width="13.85546875" customWidth="1"/>
    <col min="9" max="9" width="14" customWidth="1"/>
  </cols>
  <sheetData>
    <row r="1" spans="1:9" ht="25.5" customHeight="1" x14ac:dyDescent="0.2">
      <c r="A1" s="220" t="s">
        <v>806</v>
      </c>
      <c r="B1" s="220"/>
      <c r="C1" s="220"/>
      <c r="D1" s="220"/>
      <c r="E1" s="220"/>
      <c r="F1" s="220"/>
      <c r="G1" s="220"/>
      <c r="H1" s="220"/>
    </row>
    <row r="2" spans="1:9" ht="48" customHeight="1" x14ac:dyDescent="0.2">
      <c r="A2" s="203" t="s">
        <v>832</v>
      </c>
      <c r="B2" s="203"/>
      <c r="C2" s="203"/>
      <c r="D2" s="203"/>
      <c r="E2" s="203"/>
      <c r="F2" s="203"/>
      <c r="G2" s="203"/>
      <c r="H2" s="203"/>
      <c r="I2" s="203"/>
    </row>
    <row r="3" spans="1:9" ht="43.5" customHeight="1" x14ac:dyDescent="0.2">
      <c r="A3" s="203" t="s">
        <v>826</v>
      </c>
      <c r="B3" s="203"/>
      <c r="C3" s="203"/>
      <c r="D3" s="203"/>
      <c r="E3" s="203"/>
      <c r="F3" s="203"/>
      <c r="G3" s="203"/>
      <c r="H3" s="203"/>
      <c r="I3" s="203"/>
    </row>
    <row r="4" spans="1:9" s="135" customFormat="1" ht="25.5" x14ac:dyDescent="0.2">
      <c r="A4" s="134" t="s">
        <v>51</v>
      </c>
      <c r="B4" s="134" t="s">
        <v>52</v>
      </c>
      <c r="C4" s="134" t="s">
        <v>833</v>
      </c>
      <c r="D4" s="134" t="s">
        <v>802</v>
      </c>
      <c r="E4" s="134" t="s">
        <v>803</v>
      </c>
      <c r="F4" s="134" t="s">
        <v>770</v>
      </c>
      <c r="G4" s="134" t="s">
        <v>771</v>
      </c>
      <c r="H4" s="134" t="s">
        <v>772</v>
      </c>
      <c r="I4" s="134" t="s">
        <v>773</v>
      </c>
    </row>
    <row r="5" spans="1:9" x14ac:dyDescent="0.2">
      <c r="A5" s="65" t="s">
        <v>734</v>
      </c>
      <c r="B5" s="69" t="s">
        <v>735</v>
      </c>
      <c r="C5" s="126">
        <v>625</v>
      </c>
      <c r="D5" s="129">
        <v>115</v>
      </c>
      <c r="E5" s="136" t="str">
        <f>CONCATENATE("(",FIXED(Table31a_2020[[#This Row],[High flow administered]]/Table31a_2020[[#This Row],[Number of events with activity in this period]]*100,1),")")</f>
        <v>(18.4)</v>
      </c>
      <c r="F5" s="109">
        <v>268</v>
      </c>
      <c r="G5" s="95">
        <v>9</v>
      </c>
      <c r="H5" s="95">
        <v>3</v>
      </c>
      <c r="I5" s="95">
        <v>40</v>
      </c>
    </row>
    <row r="6" spans="1:9" x14ac:dyDescent="0.2">
      <c r="A6" s="65" t="s">
        <v>734</v>
      </c>
      <c r="B6" s="69" t="s">
        <v>736</v>
      </c>
      <c r="C6" s="126">
        <v>502</v>
      </c>
      <c r="D6" s="130">
        <v>29</v>
      </c>
      <c r="E6" s="136" t="str">
        <f>CONCATENATE("(",FIXED(Table31a_2020[[#This Row],[High flow administered]]/Table31a_2020[[#This Row],[Number of events with activity in this period]]*100,1),")")</f>
        <v>(5.8)</v>
      </c>
      <c r="F6" s="109">
        <v>47</v>
      </c>
      <c r="G6" s="95">
        <v>8</v>
      </c>
      <c r="H6" s="95">
        <v>5</v>
      </c>
      <c r="I6" s="95">
        <v>24</v>
      </c>
    </row>
    <row r="7" spans="1:9" x14ac:dyDescent="0.2">
      <c r="A7" s="65" t="s">
        <v>734</v>
      </c>
      <c r="B7" s="69" t="s">
        <v>737</v>
      </c>
      <c r="C7" s="126">
        <v>590</v>
      </c>
      <c r="D7" s="130">
        <v>112</v>
      </c>
      <c r="E7" s="136" t="str">
        <f>CONCATENATE("(",FIXED(Table31a_2020[[#This Row],[High flow administered]]/Table31a_2020[[#This Row],[Number of events with activity in this period]]*100,1),")")</f>
        <v>(19.0)</v>
      </c>
      <c r="F7" s="109">
        <v>339</v>
      </c>
      <c r="G7" s="95">
        <v>15</v>
      </c>
      <c r="H7" s="95">
        <v>2</v>
      </c>
      <c r="I7" s="95">
        <v>60</v>
      </c>
    </row>
    <row r="8" spans="1:9" x14ac:dyDescent="0.2">
      <c r="A8" s="65" t="s">
        <v>734</v>
      </c>
      <c r="B8" s="69" t="s">
        <v>738</v>
      </c>
      <c r="C8" s="126">
        <v>971</v>
      </c>
      <c r="D8" s="130">
        <v>272</v>
      </c>
      <c r="E8" s="136" t="str">
        <f>CONCATENATE("(",FIXED(Table31a_2020[[#This Row],[High flow administered]]/Table31a_2020[[#This Row],[Number of events with activity in this period]]*100,1),")")</f>
        <v>(28.0)</v>
      </c>
      <c r="F8" s="109">
        <v>997</v>
      </c>
      <c r="G8" s="95">
        <v>8</v>
      </c>
      <c r="H8" s="95">
        <v>2</v>
      </c>
      <c r="I8" s="95">
        <v>60</v>
      </c>
    </row>
    <row r="9" spans="1:9" x14ac:dyDescent="0.2">
      <c r="A9" s="65" t="s">
        <v>734</v>
      </c>
      <c r="B9" s="69" t="s">
        <v>739</v>
      </c>
      <c r="C9" s="126">
        <v>781</v>
      </c>
      <c r="D9" s="130">
        <v>152</v>
      </c>
      <c r="E9" s="136" t="str">
        <f>CONCATENATE("(",FIXED(Table31a_2020[[#This Row],[High flow administered]]/Table31a_2020[[#This Row],[Number of events with activity in this period]]*100,1),")")</f>
        <v>(19.5)</v>
      </c>
      <c r="F9" s="109">
        <v>493</v>
      </c>
      <c r="G9" s="95">
        <v>10</v>
      </c>
      <c r="H9" s="95">
        <v>2</v>
      </c>
      <c r="I9" s="95">
        <v>70</v>
      </c>
    </row>
    <row r="10" spans="1:9" x14ac:dyDescent="0.2">
      <c r="A10" s="65" t="s">
        <v>734</v>
      </c>
      <c r="B10" s="69" t="s">
        <v>740</v>
      </c>
      <c r="C10" s="126">
        <v>1099</v>
      </c>
      <c r="D10" s="130">
        <v>0</v>
      </c>
      <c r="E10" s="101" t="str">
        <f>CONCATENATE("(",FIXED(Table31a_2020[[#This Row],[High flow administered]]/Table31a_2020[[#This Row],[Number of events with activity in this period]]*100,1),")")</f>
        <v>(0.0)</v>
      </c>
      <c r="F10" s="109"/>
      <c r="G10" s="64"/>
      <c r="H10" s="64"/>
      <c r="I10" s="64"/>
    </row>
    <row r="11" spans="1:9" x14ac:dyDescent="0.2">
      <c r="A11" s="65" t="s">
        <v>734</v>
      </c>
      <c r="B11" s="69" t="s">
        <v>741</v>
      </c>
      <c r="C11" s="126">
        <v>511</v>
      </c>
      <c r="D11" s="130">
        <v>100</v>
      </c>
      <c r="E11" s="136" t="str">
        <f>CONCATENATE("(",FIXED(Table31a_2020[[#This Row],[High flow administered]]/Table31a_2020[[#This Row],[Number of events with activity in this period]]*100,1),")")</f>
        <v>(19.6)</v>
      </c>
      <c r="F11" s="109">
        <v>419</v>
      </c>
      <c r="G11" s="95">
        <v>15</v>
      </c>
      <c r="H11" s="95">
        <v>1</v>
      </c>
      <c r="I11" s="95">
        <v>45</v>
      </c>
    </row>
    <row r="12" spans="1:9" x14ac:dyDescent="0.2">
      <c r="A12" s="65" t="s">
        <v>734</v>
      </c>
      <c r="B12" s="69" t="s">
        <v>742</v>
      </c>
      <c r="C12" s="126">
        <v>719</v>
      </c>
      <c r="D12" s="130">
        <v>217</v>
      </c>
      <c r="E12" s="136" t="str">
        <f>CONCATENATE("(",FIXED(Table31a_2020[[#This Row],[High flow administered]]/Table31a_2020[[#This Row],[Number of events with activity in this period]]*100,1),")")</f>
        <v>(30.2)</v>
      </c>
      <c r="F12" s="109">
        <v>526</v>
      </c>
      <c r="G12" s="95">
        <v>12</v>
      </c>
      <c r="H12" s="95">
        <v>5</v>
      </c>
      <c r="I12" s="95">
        <v>40</v>
      </c>
    </row>
    <row r="13" spans="1:9" x14ac:dyDescent="0.2">
      <c r="A13" s="65" t="s">
        <v>734</v>
      </c>
      <c r="B13" s="69" t="s">
        <v>743</v>
      </c>
      <c r="C13" s="126">
        <v>298</v>
      </c>
      <c r="D13" s="130">
        <v>124</v>
      </c>
      <c r="E13" s="136" t="str">
        <f>CONCATENATE("(",FIXED(Table31a_2020[[#This Row],[High flow administered]]/Table31a_2020[[#This Row],[Number of events with activity in this period]]*100,1),")")</f>
        <v>(41.6)</v>
      </c>
      <c r="F13" s="109">
        <v>660</v>
      </c>
      <c r="G13" s="95">
        <v>9</v>
      </c>
      <c r="H13" s="95">
        <v>2</v>
      </c>
      <c r="I13" s="95">
        <v>30</v>
      </c>
    </row>
    <row r="14" spans="1:9" x14ac:dyDescent="0.2">
      <c r="A14" s="65" t="s">
        <v>734</v>
      </c>
      <c r="B14" s="69" t="s">
        <v>744</v>
      </c>
      <c r="C14" s="126">
        <v>655</v>
      </c>
      <c r="D14" s="130">
        <v>155</v>
      </c>
      <c r="E14" s="136" t="str">
        <f>CONCATENATE("(",FIXED(Table31a_2020[[#This Row],[High flow administered]]/Table31a_2020[[#This Row],[Number of events with activity in this period]]*100,1),")")</f>
        <v>(23.7)</v>
      </c>
      <c r="F14" s="109">
        <v>437</v>
      </c>
      <c r="G14" s="95">
        <v>8</v>
      </c>
      <c r="H14" s="95">
        <v>2</v>
      </c>
      <c r="I14" s="95">
        <v>70</v>
      </c>
    </row>
    <row r="15" spans="1:9" x14ac:dyDescent="0.2">
      <c r="A15" s="65" t="s">
        <v>734</v>
      </c>
      <c r="B15" s="69" t="s">
        <v>745</v>
      </c>
      <c r="C15" s="126">
        <v>299</v>
      </c>
      <c r="D15" s="130">
        <v>24</v>
      </c>
      <c r="E15" s="136" t="str">
        <f>CONCATENATE("(",FIXED(Table31a_2020[[#This Row],[High flow administered]]/Table31a_2020[[#This Row],[Number of events with activity in this period]]*100,1),")")</f>
        <v>(8.0)</v>
      </c>
      <c r="F15" s="109">
        <v>62</v>
      </c>
      <c r="G15" s="95">
        <v>15</v>
      </c>
      <c r="H15" s="95">
        <v>2</v>
      </c>
      <c r="I15" s="95">
        <v>60</v>
      </c>
    </row>
    <row r="16" spans="1:9" x14ac:dyDescent="0.2">
      <c r="A16" s="65" t="s">
        <v>734</v>
      </c>
      <c r="B16" s="69" t="s">
        <v>746</v>
      </c>
      <c r="C16" s="126">
        <v>632</v>
      </c>
      <c r="D16" s="130">
        <v>60</v>
      </c>
      <c r="E16" s="136" t="str">
        <f>CONCATENATE("(",FIXED(Table31a_2020[[#This Row],[High flow administered]]/Table31a_2020[[#This Row],[Number of events with activity in this period]]*100,1),")")</f>
        <v>(9.5)</v>
      </c>
      <c r="F16" s="109">
        <v>179</v>
      </c>
      <c r="G16" s="95">
        <v>12</v>
      </c>
      <c r="H16" s="95">
        <v>2</v>
      </c>
      <c r="I16" s="95">
        <v>35</v>
      </c>
    </row>
    <row r="17" spans="1:9" x14ac:dyDescent="0.2">
      <c r="A17" s="65" t="s">
        <v>734</v>
      </c>
      <c r="B17" s="69" t="s">
        <v>747</v>
      </c>
      <c r="C17" s="126">
        <v>741</v>
      </c>
      <c r="D17" s="130">
        <v>169</v>
      </c>
      <c r="E17" s="136" t="str">
        <f>CONCATENATE("(",FIXED(Table31a_2020[[#This Row],[High flow administered]]/Table31a_2020[[#This Row],[Number of events with activity in this period]]*100,1),")")</f>
        <v>(22.8)</v>
      </c>
      <c r="F17" s="109">
        <v>461</v>
      </c>
      <c r="G17" s="95">
        <v>17</v>
      </c>
      <c r="H17" s="95">
        <v>4</v>
      </c>
      <c r="I17" s="95">
        <v>60</v>
      </c>
    </row>
    <row r="18" spans="1:9" x14ac:dyDescent="0.2">
      <c r="A18" s="65" t="s">
        <v>734</v>
      </c>
      <c r="B18" s="69" t="s">
        <v>748</v>
      </c>
      <c r="C18" s="126">
        <v>600</v>
      </c>
      <c r="D18" s="130">
        <v>0</v>
      </c>
      <c r="E18" s="136" t="str">
        <f>CONCATENATE("(",FIXED(Table31a_2020[[#This Row],[High flow administered]]/Table31a_2020[[#This Row],[Number of events with activity in this period]]*100,1),")")</f>
        <v>(0.0)</v>
      </c>
      <c r="F18" s="109">
        <v>0</v>
      </c>
      <c r="G18" s="64"/>
      <c r="H18" s="64"/>
      <c r="I18" s="64"/>
    </row>
    <row r="19" spans="1:9" x14ac:dyDescent="0.2">
      <c r="A19" s="65" t="s">
        <v>734</v>
      </c>
      <c r="B19" s="69" t="s">
        <v>749</v>
      </c>
      <c r="C19" s="126">
        <v>1000</v>
      </c>
      <c r="D19" s="130">
        <v>247</v>
      </c>
      <c r="E19" s="136" t="str">
        <f>CONCATENATE("(",FIXED(Table31a_2020[[#This Row],[High flow administered]]/Table31a_2020[[#This Row],[Number of events with activity in this period]]*100,1),")")</f>
        <v>(24.7)</v>
      </c>
      <c r="F19" s="109">
        <v>552</v>
      </c>
      <c r="G19" s="95">
        <v>8</v>
      </c>
      <c r="H19" s="95">
        <v>1</v>
      </c>
      <c r="I19" s="95">
        <v>60</v>
      </c>
    </row>
    <row r="20" spans="1:9" x14ac:dyDescent="0.2">
      <c r="A20" s="65" t="s">
        <v>734</v>
      </c>
      <c r="B20" s="69" t="s">
        <v>750</v>
      </c>
      <c r="C20" s="126">
        <v>743</v>
      </c>
      <c r="D20" s="130">
        <v>192</v>
      </c>
      <c r="E20" s="136" t="str">
        <f>CONCATENATE("(",FIXED(Table31a_2020[[#This Row],[High flow administered]]/Table31a_2020[[#This Row],[Number of events with activity in this period]]*100,1),")")</f>
        <v>(25.8)</v>
      </c>
      <c r="F20" s="109">
        <v>671</v>
      </c>
      <c r="G20" s="95">
        <v>15</v>
      </c>
      <c r="H20" s="95">
        <v>1</v>
      </c>
      <c r="I20" s="95">
        <v>60</v>
      </c>
    </row>
    <row r="21" spans="1:9" x14ac:dyDescent="0.2">
      <c r="A21" s="65" t="s">
        <v>734</v>
      </c>
      <c r="B21" s="69" t="s">
        <v>751</v>
      </c>
      <c r="C21" s="126">
        <v>925</v>
      </c>
      <c r="D21" s="130">
        <v>238</v>
      </c>
      <c r="E21" s="136" t="str">
        <f>CONCATENATE("(",FIXED(Table31a_2020[[#This Row],[High flow administered]]/Table31a_2020[[#This Row],[Number of events with activity in this period]]*100,1),")")</f>
        <v>(25.7)</v>
      </c>
      <c r="F21" s="109">
        <v>652</v>
      </c>
      <c r="G21" s="95">
        <v>12</v>
      </c>
      <c r="H21" s="95">
        <v>1</v>
      </c>
      <c r="I21" s="95">
        <v>80</v>
      </c>
    </row>
    <row r="22" spans="1:9" x14ac:dyDescent="0.2">
      <c r="A22" s="65" t="s">
        <v>734</v>
      </c>
      <c r="B22" s="69" t="s">
        <v>752</v>
      </c>
      <c r="C22" s="126">
        <v>297</v>
      </c>
      <c r="D22" s="130">
        <v>63</v>
      </c>
      <c r="E22" s="101" t="str">
        <f>CONCATENATE("(",FIXED(Table31a_2020[[#This Row],[High flow administered]]/Table31a_2020[[#This Row],[Number of events with activity in this period]]*100,1),")")</f>
        <v>(21.2)</v>
      </c>
      <c r="F22" s="109">
        <v>269</v>
      </c>
      <c r="G22" s="95">
        <v>8</v>
      </c>
      <c r="H22" s="95">
        <v>3</v>
      </c>
      <c r="I22" s="95">
        <v>20</v>
      </c>
    </row>
    <row r="23" spans="1:9" x14ac:dyDescent="0.2">
      <c r="A23" s="65" t="s">
        <v>734</v>
      </c>
      <c r="B23" s="69" t="s">
        <v>753</v>
      </c>
      <c r="C23" s="126">
        <v>621</v>
      </c>
      <c r="D23" s="130">
        <v>93</v>
      </c>
      <c r="E23" s="136" t="str">
        <f>CONCATENATE("(",FIXED(Table31a_2020[[#This Row],[High flow administered]]/Table31a_2020[[#This Row],[Number of events with activity in this period]]*100,1),")")</f>
        <v>(15.0)</v>
      </c>
      <c r="F23" s="109">
        <v>264</v>
      </c>
      <c r="G23" s="95">
        <v>20</v>
      </c>
      <c r="H23" s="95">
        <v>5</v>
      </c>
      <c r="I23" s="95">
        <v>60</v>
      </c>
    </row>
    <row r="24" spans="1:9" x14ac:dyDescent="0.2">
      <c r="A24" s="65" t="s">
        <v>734</v>
      </c>
      <c r="B24" s="69" t="s">
        <v>754</v>
      </c>
      <c r="C24" s="126">
        <v>328</v>
      </c>
      <c r="D24" s="130">
        <v>3</v>
      </c>
      <c r="E24" s="136" t="str">
        <f>CONCATENATE("(",FIXED(Table31a_2020[[#This Row],[High flow administered]]/Table31a_2020[[#This Row],[Number of events with activity in this period]]*100,1),")")</f>
        <v>(0.9)</v>
      </c>
      <c r="F24" s="174"/>
      <c r="G24" s="175"/>
      <c r="H24" s="175"/>
      <c r="I24" s="175"/>
    </row>
    <row r="25" spans="1:9" x14ac:dyDescent="0.2">
      <c r="A25" s="65" t="s">
        <v>734</v>
      </c>
      <c r="B25" s="69" t="s">
        <v>755</v>
      </c>
      <c r="C25" s="126">
        <v>1382</v>
      </c>
      <c r="D25" s="130">
        <v>369</v>
      </c>
      <c r="E25" s="136" t="str">
        <f>CONCATENATE("(",FIXED(Table31a_2020[[#This Row],[High flow administered]]/Table31a_2020[[#This Row],[Number of events with activity in this period]]*100,1),")")</f>
        <v>(26.7)</v>
      </c>
      <c r="F25" s="109">
        <v>1231</v>
      </c>
      <c r="G25" s="95">
        <v>15</v>
      </c>
      <c r="H25" s="95">
        <v>4</v>
      </c>
      <c r="I25" s="95">
        <v>40</v>
      </c>
    </row>
    <row r="26" spans="1:9" x14ac:dyDescent="0.2">
      <c r="A26" s="65" t="s">
        <v>734</v>
      </c>
      <c r="B26" s="69" t="s">
        <v>756</v>
      </c>
      <c r="C26" s="126">
        <v>740</v>
      </c>
      <c r="D26" s="130">
        <v>274</v>
      </c>
      <c r="E26" s="136" t="str">
        <f>CONCATENATE("(",FIXED(Table31a_2020[[#This Row],[High flow administered]]/Table31a_2020[[#This Row],[Number of events with activity in this period]]*100,1),")")</f>
        <v>(37.0)</v>
      </c>
      <c r="F26" s="109">
        <v>1134</v>
      </c>
      <c r="G26" s="95">
        <v>12</v>
      </c>
      <c r="H26" s="95">
        <v>2</v>
      </c>
      <c r="I26" s="95">
        <v>55</v>
      </c>
    </row>
    <row r="27" spans="1:9" x14ac:dyDescent="0.2">
      <c r="A27" s="65" t="s">
        <v>734</v>
      </c>
      <c r="B27" s="69" t="s">
        <v>757</v>
      </c>
      <c r="C27" s="126">
        <v>392</v>
      </c>
      <c r="D27" s="130">
        <v>121</v>
      </c>
      <c r="E27" s="136" t="str">
        <f>CONCATENATE("(",FIXED(Table31a_2020[[#This Row],[High flow administered]]/Table31a_2020[[#This Row],[Number of events with activity in this period]]*100,1),")")</f>
        <v>(30.9)</v>
      </c>
      <c r="F27" s="109">
        <v>572</v>
      </c>
      <c r="G27" s="95">
        <v>8</v>
      </c>
      <c r="H27" s="95">
        <v>1</v>
      </c>
      <c r="I27" s="95">
        <v>30</v>
      </c>
    </row>
    <row r="28" spans="1:9" x14ac:dyDescent="0.2">
      <c r="A28" s="65" t="s">
        <v>734</v>
      </c>
      <c r="B28" s="69" t="s">
        <v>758</v>
      </c>
      <c r="C28" s="126">
        <v>378</v>
      </c>
      <c r="D28" s="130">
        <v>76</v>
      </c>
      <c r="E28" s="136" t="str">
        <f>CONCATENATE("(",FIXED(Table31a_2020[[#This Row],[High flow administered]]/Table31a_2020[[#This Row],[Number of events with activity in this period]]*100,1),")")</f>
        <v>(20.1)</v>
      </c>
      <c r="F28" s="109">
        <v>250</v>
      </c>
      <c r="G28" s="95">
        <v>9</v>
      </c>
      <c r="H28" s="95">
        <v>1</v>
      </c>
      <c r="I28" s="95">
        <v>40</v>
      </c>
    </row>
    <row r="29" spans="1:9" x14ac:dyDescent="0.2">
      <c r="A29" s="65" t="s">
        <v>734</v>
      </c>
      <c r="B29" s="69" t="s">
        <v>759</v>
      </c>
      <c r="C29" s="126">
        <v>507</v>
      </c>
      <c r="D29" s="130">
        <v>106</v>
      </c>
      <c r="E29" s="136" t="str">
        <f>CONCATENATE("(",FIXED(Table31a_2020[[#This Row],[High flow administered]]/Table31a_2020[[#This Row],[Number of events with activity in this period]]*100,1),")")</f>
        <v>(20.9)</v>
      </c>
      <c r="F29" s="109">
        <v>284</v>
      </c>
      <c r="G29" s="95">
        <v>18</v>
      </c>
      <c r="H29" s="95">
        <v>6</v>
      </c>
      <c r="I29" s="95">
        <v>60</v>
      </c>
    </row>
    <row r="30" spans="1:9" x14ac:dyDescent="0.2">
      <c r="A30" s="65" t="s">
        <v>734</v>
      </c>
      <c r="B30" s="69" t="s">
        <v>760</v>
      </c>
      <c r="C30" s="126">
        <v>414</v>
      </c>
      <c r="D30" s="130">
        <v>29</v>
      </c>
      <c r="E30" s="136" t="str">
        <f>CONCATENATE("(",FIXED(Table31a_2020[[#This Row],[High flow administered]]/Table31a_2020[[#This Row],[Number of events with activity in this period]]*100,1),")")</f>
        <v>(7.0)</v>
      </c>
      <c r="F30" s="109">
        <v>86</v>
      </c>
      <c r="G30" s="95">
        <v>20</v>
      </c>
      <c r="H30" s="95">
        <v>1</v>
      </c>
      <c r="I30" s="95">
        <v>50</v>
      </c>
    </row>
    <row r="31" spans="1:9" x14ac:dyDescent="0.2">
      <c r="A31" s="65" t="s">
        <v>734</v>
      </c>
      <c r="B31" s="69" t="s">
        <v>761</v>
      </c>
      <c r="C31" s="126">
        <v>905</v>
      </c>
      <c r="D31" s="130">
        <v>322</v>
      </c>
      <c r="E31" s="136" t="str">
        <f>CONCATENATE("(",FIXED(Table31a_2020[[#This Row],[High flow administered]]/Table31a_2020[[#This Row],[Number of events with activity in this period]]*100,1),")")</f>
        <v>(35.6)</v>
      </c>
      <c r="F31" s="109">
        <v>1429</v>
      </c>
      <c r="G31" s="95">
        <v>10</v>
      </c>
      <c r="H31" s="95">
        <v>3</v>
      </c>
      <c r="I31" s="95">
        <v>30</v>
      </c>
    </row>
    <row r="32" spans="1:9" x14ac:dyDescent="0.2">
      <c r="A32" s="65" t="s">
        <v>734</v>
      </c>
      <c r="B32" s="69" t="s">
        <v>762</v>
      </c>
      <c r="C32" s="126">
        <v>530</v>
      </c>
      <c r="D32" s="130">
        <v>90</v>
      </c>
      <c r="E32" s="136" t="str">
        <f>CONCATENATE("(",FIXED(Table31a_2020[[#This Row],[High flow administered]]/Table31a_2020[[#This Row],[Number of events with activity in this period]]*100,1),")")</f>
        <v>(17.0)</v>
      </c>
      <c r="F32" s="109">
        <v>321</v>
      </c>
      <c r="G32" s="95">
        <v>10</v>
      </c>
      <c r="H32" s="95">
        <v>2</v>
      </c>
      <c r="I32" s="95">
        <v>40</v>
      </c>
    </row>
    <row r="33" spans="1:9" x14ac:dyDescent="0.2">
      <c r="A33" s="65" t="s">
        <v>734</v>
      </c>
      <c r="B33" s="69" t="s">
        <v>763</v>
      </c>
      <c r="C33" s="126">
        <v>1045</v>
      </c>
      <c r="D33" s="130">
        <v>339</v>
      </c>
      <c r="E33" s="136" t="str">
        <f>CONCATENATE("(",FIXED(Table31a_2020[[#This Row],[High flow administered]]/Table31a_2020[[#This Row],[Number of events with activity in this period]]*100,1),")")</f>
        <v>(32.4)</v>
      </c>
      <c r="F33" s="109">
        <v>1324</v>
      </c>
      <c r="G33" s="95">
        <v>10</v>
      </c>
      <c r="H33" s="95">
        <v>2</v>
      </c>
      <c r="I33" s="95">
        <v>60</v>
      </c>
    </row>
    <row r="34" spans="1:9" x14ac:dyDescent="0.2">
      <c r="A34" s="65" t="s">
        <v>734</v>
      </c>
      <c r="B34" s="69" t="s">
        <v>764</v>
      </c>
      <c r="C34" s="126">
        <v>443</v>
      </c>
      <c r="D34" s="130">
        <v>152</v>
      </c>
      <c r="E34" s="101" t="str">
        <f>CONCATENATE("(",FIXED(Table31a_2020[[#This Row],[High flow administered]]/Table31a_2020[[#This Row],[Number of events with activity in this period]]*100,1),")")</f>
        <v>(34.3)</v>
      </c>
      <c r="F34" s="109">
        <v>423</v>
      </c>
      <c r="G34" s="95">
        <v>13</v>
      </c>
      <c r="H34" s="95">
        <v>4</v>
      </c>
      <c r="I34" s="95">
        <v>50</v>
      </c>
    </row>
    <row r="35" spans="1:9" x14ac:dyDescent="0.2">
      <c r="A35" s="65" t="s">
        <v>734</v>
      </c>
      <c r="B35" s="69" t="s">
        <v>765</v>
      </c>
      <c r="C35" s="126">
        <v>439</v>
      </c>
      <c r="D35" s="130">
        <v>10</v>
      </c>
      <c r="E35" s="136" t="str">
        <f>CONCATENATE("(",FIXED(Table31a_2020[[#This Row],[High flow administered]]/Table31a_2020[[#This Row],[Number of events with activity in this period]]*100,1),")")</f>
        <v>(2.3)</v>
      </c>
      <c r="F35" s="109">
        <v>29</v>
      </c>
      <c r="G35" s="95">
        <v>15</v>
      </c>
      <c r="H35" s="95">
        <v>6</v>
      </c>
      <c r="I35" s="95">
        <v>30</v>
      </c>
    </row>
    <row r="36" spans="1:9" x14ac:dyDescent="0.2">
      <c r="A36" s="65" t="s">
        <v>734</v>
      </c>
      <c r="B36" s="69" t="s">
        <v>766</v>
      </c>
      <c r="C36" s="126">
        <v>89</v>
      </c>
      <c r="D36" s="130">
        <v>10</v>
      </c>
      <c r="E36" s="136" t="str">
        <f>CONCATENATE("(",FIXED(Table31a_2020[[#This Row],[High flow administered]]/Table31a_2020[[#This Row],[Number of events with activity in this period]]*100,1),")")</f>
        <v>(11.2)</v>
      </c>
      <c r="F36" s="109">
        <v>52</v>
      </c>
      <c r="G36" s="95">
        <v>11</v>
      </c>
      <c r="H36" s="95">
        <v>1</v>
      </c>
      <c r="I36" s="95">
        <v>25</v>
      </c>
    </row>
    <row r="37" spans="1:9" x14ac:dyDescent="0.2">
      <c r="A37" s="65" t="s">
        <v>734</v>
      </c>
      <c r="B37" s="69" t="s">
        <v>767</v>
      </c>
      <c r="C37" s="126">
        <f>SUM(C5:C36)</f>
        <v>20201</v>
      </c>
      <c r="D37" s="130">
        <v>4263</v>
      </c>
      <c r="E37" s="132" t="s">
        <v>140</v>
      </c>
      <c r="F37" s="109">
        <v>14437</v>
      </c>
      <c r="G37" s="95">
        <v>10</v>
      </c>
      <c r="H37" s="95">
        <v>1</v>
      </c>
      <c r="I37" s="95">
        <v>80</v>
      </c>
    </row>
    <row r="38" spans="1:9" x14ac:dyDescent="0.2">
      <c r="A38" s="65" t="s">
        <v>768</v>
      </c>
      <c r="B38" s="69" t="s">
        <v>735</v>
      </c>
      <c r="C38" s="126">
        <v>557</v>
      </c>
      <c r="D38" s="129">
        <v>89</v>
      </c>
      <c r="E38" s="136" t="str">
        <f>CONCATENATE("(",FIXED(Table31a_2020[[#This Row],[High flow administered]]/Table31a_2020[[#This Row],[Number of events with activity in this period]]*100,1),")")</f>
        <v>(16.0)</v>
      </c>
      <c r="F38" s="109">
        <v>215</v>
      </c>
      <c r="G38" s="95">
        <v>15</v>
      </c>
      <c r="H38" s="95">
        <v>2</v>
      </c>
      <c r="I38" s="95">
        <v>50</v>
      </c>
    </row>
    <row r="39" spans="1:9" x14ac:dyDescent="0.2">
      <c r="A39" s="65" t="s">
        <v>768</v>
      </c>
      <c r="B39" s="69" t="s">
        <v>736</v>
      </c>
      <c r="C39" s="126">
        <v>514</v>
      </c>
      <c r="D39" s="130">
        <v>31</v>
      </c>
      <c r="E39" s="136" t="str">
        <f>CONCATENATE("(",FIXED(Table31a_2020[[#This Row],[High flow administered]]/Table31a_2020[[#This Row],[Number of events with activity in this period]]*100,1),")")</f>
        <v>(6.0)</v>
      </c>
      <c r="F39" s="109">
        <v>54</v>
      </c>
      <c r="G39" s="95">
        <v>15.5</v>
      </c>
      <c r="H39" s="95">
        <v>4</v>
      </c>
      <c r="I39" s="95">
        <v>40</v>
      </c>
    </row>
    <row r="40" spans="1:9" x14ac:dyDescent="0.2">
      <c r="A40" s="65" t="s">
        <v>768</v>
      </c>
      <c r="B40" s="69" t="s">
        <v>737</v>
      </c>
      <c r="C40" s="126">
        <v>1152</v>
      </c>
      <c r="D40" s="130">
        <v>259</v>
      </c>
      <c r="E40" s="136" t="str">
        <f>CONCATENATE("(",FIXED(Table31a_2020[[#This Row],[High flow administered]]/Table31a_2020[[#This Row],[Number of events with activity in this period]]*100,1),")")</f>
        <v>(22.5)</v>
      </c>
      <c r="F40" s="109">
        <v>1470</v>
      </c>
      <c r="G40" s="95">
        <v>20</v>
      </c>
      <c r="H40" s="95">
        <v>1</v>
      </c>
      <c r="I40" s="95">
        <v>60</v>
      </c>
    </row>
    <row r="41" spans="1:9" x14ac:dyDescent="0.2">
      <c r="A41" s="65" t="s">
        <v>768</v>
      </c>
      <c r="B41" s="69" t="s">
        <v>738</v>
      </c>
      <c r="C41" s="126">
        <v>1090</v>
      </c>
      <c r="D41" s="130">
        <v>289</v>
      </c>
      <c r="E41" s="136" t="str">
        <f>CONCATENATE("(",FIXED(Table31a_2020[[#This Row],[High flow administered]]/Table31a_2020[[#This Row],[Number of events with activity in this period]]*100,1),")")</f>
        <v>(26.5)</v>
      </c>
      <c r="F41" s="109">
        <v>961</v>
      </c>
      <c r="G41" s="95">
        <v>8</v>
      </c>
      <c r="H41" s="95">
        <v>2</v>
      </c>
      <c r="I41" s="95">
        <v>70</v>
      </c>
    </row>
    <row r="42" spans="1:9" x14ac:dyDescent="0.2">
      <c r="A42" s="65" t="s">
        <v>768</v>
      </c>
      <c r="B42" s="69" t="s">
        <v>739</v>
      </c>
      <c r="C42" s="126">
        <v>794</v>
      </c>
      <c r="D42" s="130">
        <v>234</v>
      </c>
      <c r="E42" s="136" t="str">
        <f>CONCATENATE("(",FIXED(Table31a_2020[[#This Row],[High flow administered]]/Table31a_2020[[#This Row],[Number of events with activity in this period]]*100,1),")")</f>
        <v>(29.5)</v>
      </c>
      <c r="F42" s="109">
        <v>787</v>
      </c>
      <c r="G42" s="95">
        <v>14</v>
      </c>
      <c r="H42" s="95">
        <v>2</v>
      </c>
      <c r="I42" s="95">
        <v>70</v>
      </c>
    </row>
    <row r="43" spans="1:9" x14ac:dyDescent="0.2">
      <c r="A43" s="65" t="s">
        <v>768</v>
      </c>
      <c r="B43" s="69" t="s">
        <v>740</v>
      </c>
      <c r="C43" s="126">
        <v>1113</v>
      </c>
      <c r="D43" s="181"/>
      <c r="E43" s="182"/>
      <c r="F43" s="174"/>
      <c r="G43" s="176"/>
      <c r="H43" s="176"/>
      <c r="I43" s="176"/>
    </row>
    <row r="44" spans="1:9" x14ac:dyDescent="0.2">
      <c r="A44" s="65" t="s">
        <v>768</v>
      </c>
      <c r="B44" s="69" t="s">
        <v>741</v>
      </c>
      <c r="C44" s="126">
        <v>553</v>
      </c>
      <c r="D44" s="130">
        <v>132</v>
      </c>
      <c r="E44" s="136" t="str">
        <f>CONCATENATE("(",FIXED(Table31a_2020[[#This Row],[High flow administered]]/Table31a_2020[[#This Row],[Number of events with activity in this period]]*100,1),")")</f>
        <v>(23.9)</v>
      </c>
      <c r="F44" s="109">
        <v>380</v>
      </c>
      <c r="G44" s="95">
        <v>12</v>
      </c>
      <c r="H44" s="95">
        <v>1</v>
      </c>
      <c r="I44" s="95">
        <v>50</v>
      </c>
    </row>
    <row r="45" spans="1:9" x14ac:dyDescent="0.2">
      <c r="A45" s="65" t="s">
        <v>768</v>
      </c>
      <c r="B45" s="69" t="s">
        <v>742</v>
      </c>
      <c r="C45" s="126">
        <v>686</v>
      </c>
      <c r="D45" s="130">
        <v>256</v>
      </c>
      <c r="E45" s="136" t="str">
        <f>CONCATENATE("(",FIXED(Table31a_2020[[#This Row],[High flow administered]]/Table31a_2020[[#This Row],[Number of events with activity in this period]]*100,1),")")</f>
        <v>(37.3)</v>
      </c>
      <c r="F45" s="109">
        <v>672</v>
      </c>
      <c r="G45" s="95">
        <v>12</v>
      </c>
      <c r="H45" s="95">
        <v>5</v>
      </c>
      <c r="I45" s="95">
        <v>40</v>
      </c>
    </row>
    <row r="46" spans="1:9" x14ac:dyDescent="0.2">
      <c r="A46" s="65" t="s">
        <v>768</v>
      </c>
      <c r="B46" s="69" t="s">
        <v>743</v>
      </c>
      <c r="C46" s="126">
        <v>329</v>
      </c>
      <c r="D46" s="130">
        <v>140</v>
      </c>
      <c r="E46" s="136" t="str">
        <f>CONCATENATE("(",FIXED(Table31a_2020[[#This Row],[High flow administered]]/Table31a_2020[[#This Row],[Number of events with activity in this period]]*100,1),")")</f>
        <v>(42.6)</v>
      </c>
      <c r="F46" s="109">
        <v>613</v>
      </c>
      <c r="G46" s="95">
        <v>10</v>
      </c>
      <c r="H46" s="95">
        <v>2</v>
      </c>
      <c r="I46" s="95">
        <v>40</v>
      </c>
    </row>
    <row r="47" spans="1:9" x14ac:dyDescent="0.2">
      <c r="A47" s="65" t="s">
        <v>768</v>
      </c>
      <c r="B47" s="69" t="s">
        <v>744</v>
      </c>
      <c r="C47" s="126">
        <v>651</v>
      </c>
      <c r="D47" s="130">
        <v>157</v>
      </c>
      <c r="E47" s="136" t="str">
        <f>CONCATENATE("(",FIXED(Table31a_2020[[#This Row],[High flow administered]]/Table31a_2020[[#This Row],[Number of events with activity in this period]]*100,1),")")</f>
        <v>(24.1)</v>
      </c>
      <c r="F47" s="109">
        <v>429</v>
      </c>
      <c r="G47" s="95">
        <v>10</v>
      </c>
      <c r="H47" s="95">
        <v>2</v>
      </c>
      <c r="I47" s="95">
        <v>50</v>
      </c>
    </row>
    <row r="48" spans="1:9" x14ac:dyDescent="0.2">
      <c r="A48" s="65" t="s">
        <v>768</v>
      </c>
      <c r="B48" s="69" t="s">
        <v>745</v>
      </c>
      <c r="C48" s="126">
        <v>290</v>
      </c>
      <c r="D48" s="130">
        <v>26</v>
      </c>
      <c r="E48" s="136" t="str">
        <f>CONCATENATE("(",FIXED(Table31a_2020[[#This Row],[High flow administered]]/Table31a_2020[[#This Row],[Number of events with activity in this period]]*100,1),")")</f>
        <v>(9.0)</v>
      </c>
      <c r="F48" s="109">
        <v>67</v>
      </c>
      <c r="G48" s="95">
        <v>12.5</v>
      </c>
      <c r="H48" s="95">
        <v>4</v>
      </c>
      <c r="I48" s="95">
        <v>100</v>
      </c>
    </row>
    <row r="49" spans="1:9" x14ac:dyDescent="0.2">
      <c r="A49" s="65" t="s">
        <v>768</v>
      </c>
      <c r="B49" s="69" t="s">
        <v>746</v>
      </c>
      <c r="C49" s="126">
        <v>651</v>
      </c>
      <c r="D49" s="130">
        <v>83</v>
      </c>
      <c r="E49" s="136" t="str">
        <f>CONCATENATE("(",FIXED(Table31a_2020[[#This Row],[High flow administered]]/Table31a_2020[[#This Row],[Number of events with activity in this period]]*100,1),")")</f>
        <v>(12.7)</v>
      </c>
      <c r="F49" s="109">
        <v>197</v>
      </c>
      <c r="G49" s="95">
        <v>10.5</v>
      </c>
      <c r="H49" s="95">
        <v>1</v>
      </c>
      <c r="I49" s="95">
        <v>60</v>
      </c>
    </row>
    <row r="50" spans="1:9" x14ac:dyDescent="0.2">
      <c r="A50" s="65" t="s">
        <v>768</v>
      </c>
      <c r="B50" s="69" t="s">
        <v>747</v>
      </c>
      <c r="C50" s="126">
        <v>812</v>
      </c>
      <c r="D50" s="130">
        <v>207</v>
      </c>
      <c r="E50" s="136" t="str">
        <f>CONCATENATE("(",FIXED(Table31a_2020[[#This Row],[High flow administered]]/Table31a_2020[[#This Row],[Number of events with activity in this period]]*100,1),")")</f>
        <v>(25.5)</v>
      </c>
      <c r="F50" s="109">
        <v>588</v>
      </c>
      <c r="G50" s="95">
        <v>17</v>
      </c>
      <c r="H50" s="95">
        <v>3</v>
      </c>
      <c r="I50" s="95">
        <v>60</v>
      </c>
    </row>
    <row r="51" spans="1:9" x14ac:dyDescent="0.2">
      <c r="A51" s="65" t="s">
        <v>768</v>
      </c>
      <c r="B51" s="69" t="s">
        <v>748</v>
      </c>
      <c r="C51" s="126">
        <v>574</v>
      </c>
      <c r="D51" s="130">
        <v>0</v>
      </c>
      <c r="E51" s="136" t="str">
        <f>CONCATENATE("(",FIXED(Table31a_2020[[#This Row],[High flow administered]]/Table31a_2020[[#This Row],[Number of events with activity in this period]]*100,1),")")</f>
        <v>(0.0)</v>
      </c>
      <c r="F51" s="109">
        <v>0</v>
      </c>
      <c r="G51" s="64"/>
      <c r="H51" s="64"/>
      <c r="I51" s="64"/>
    </row>
    <row r="52" spans="1:9" x14ac:dyDescent="0.2">
      <c r="A52" s="65" t="s">
        <v>768</v>
      </c>
      <c r="B52" s="69" t="s">
        <v>749</v>
      </c>
      <c r="C52" s="126">
        <v>966</v>
      </c>
      <c r="D52" s="130">
        <v>255</v>
      </c>
      <c r="E52" s="136" t="str">
        <f>CONCATENATE("(",FIXED(Table31a_2020[[#This Row],[High flow administered]]/Table31a_2020[[#This Row],[Number of events with activity in this period]]*100,1),")")</f>
        <v>(26.4)</v>
      </c>
      <c r="F52" s="109">
        <v>565</v>
      </c>
      <c r="G52" s="95">
        <v>8</v>
      </c>
      <c r="H52" s="95">
        <v>2</v>
      </c>
      <c r="I52" s="95">
        <v>80</v>
      </c>
    </row>
    <row r="53" spans="1:9" x14ac:dyDescent="0.2">
      <c r="A53" s="65" t="s">
        <v>768</v>
      </c>
      <c r="B53" s="69" t="s">
        <v>750</v>
      </c>
      <c r="C53" s="126">
        <v>755</v>
      </c>
      <c r="D53" s="130">
        <v>182</v>
      </c>
      <c r="E53" s="136" t="str">
        <f>CONCATENATE("(",FIXED(Table31a_2020[[#This Row],[High flow administered]]/Table31a_2020[[#This Row],[Number of events with activity in this period]]*100,1),")")</f>
        <v>(24.1)</v>
      </c>
      <c r="F53" s="109">
        <v>584</v>
      </c>
      <c r="G53" s="95">
        <v>15</v>
      </c>
      <c r="H53" s="95">
        <v>1</v>
      </c>
      <c r="I53" s="95">
        <v>60</v>
      </c>
    </row>
    <row r="54" spans="1:9" x14ac:dyDescent="0.2">
      <c r="A54" s="65" t="s">
        <v>768</v>
      </c>
      <c r="B54" s="69" t="s">
        <v>751</v>
      </c>
      <c r="C54" s="126">
        <v>888</v>
      </c>
      <c r="D54" s="130">
        <v>252</v>
      </c>
      <c r="E54" s="136" t="str">
        <f>CONCATENATE("(",FIXED(Table31a_2020[[#This Row],[High flow administered]]/Table31a_2020[[#This Row],[Number of events with activity in this period]]*100,1),")")</f>
        <v>(28.4)</v>
      </c>
      <c r="F54" s="109">
        <v>685</v>
      </c>
      <c r="G54" s="95">
        <v>10</v>
      </c>
      <c r="H54" s="95">
        <v>1</v>
      </c>
      <c r="I54" s="95">
        <v>60</v>
      </c>
    </row>
    <row r="55" spans="1:9" x14ac:dyDescent="0.2">
      <c r="A55" s="65" t="s">
        <v>768</v>
      </c>
      <c r="B55" s="69" t="s">
        <v>752</v>
      </c>
      <c r="C55" s="126">
        <v>323</v>
      </c>
      <c r="D55" s="130">
        <v>75</v>
      </c>
      <c r="E55" s="101" t="str">
        <f>CONCATENATE("(",FIXED(Table31a_2020[[#This Row],[High flow administered]]/Table31a_2020[[#This Row],[Number of events with activity in this period]]*100,1),")")</f>
        <v>(23.2)</v>
      </c>
      <c r="F55" s="109">
        <v>275</v>
      </c>
      <c r="G55" s="95">
        <v>10</v>
      </c>
      <c r="H55" s="95">
        <v>4</v>
      </c>
      <c r="I55" s="95">
        <v>30</v>
      </c>
    </row>
    <row r="56" spans="1:9" x14ac:dyDescent="0.2">
      <c r="A56" s="65" t="s">
        <v>768</v>
      </c>
      <c r="B56" s="69" t="s">
        <v>753</v>
      </c>
      <c r="C56" s="126">
        <v>569</v>
      </c>
      <c r="D56" s="130">
        <v>89</v>
      </c>
      <c r="E56" s="136" t="str">
        <f>CONCATENATE("(",FIXED(Table31a_2020[[#This Row],[High flow administered]]/Table31a_2020[[#This Row],[Number of events with activity in this period]]*100,1),")")</f>
        <v>(15.6)</v>
      </c>
      <c r="F56" s="109">
        <v>329</v>
      </c>
      <c r="G56" s="95">
        <v>20</v>
      </c>
      <c r="H56" s="95">
        <v>5</v>
      </c>
      <c r="I56" s="95">
        <v>60</v>
      </c>
    </row>
    <row r="57" spans="1:9" x14ac:dyDescent="0.2">
      <c r="A57" s="65" t="s">
        <v>768</v>
      </c>
      <c r="B57" s="69" t="s">
        <v>754</v>
      </c>
      <c r="C57" s="126">
        <v>329</v>
      </c>
      <c r="D57" s="130">
        <v>40</v>
      </c>
      <c r="E57" s="136" t="str">
        <f>CONCATENATE("(",FIXED(Table31a_2020[[#This Row],[High flow administered]]/Table31a_2020[[#This Row],[Number of events with activity in this period]]*100,1),")")</f>
        <v>(12.2)</v>
      </c>
      <c r="F57" s="109">
        <v>92</v>
      </c>
      <c r="G57" s="95">
        <v>26</v>
      </c>
      <c r="H57" s="95">
        <v>4</v>
      </c>
      <c r="I57" s="95">
        <v>60</v>
      </c>
    </row>
    <row r="58" spans="1:9" x14ac:dyDescent="0.2">
      <c r="A58" s="65" t="s">
        <v>768</v>
      </c>
      <c r="B58" s="69" t="s">
        <v>755</v>
      </c>
      <c r="C58" s="126">
        <v>1238</v>
      </c>
      <c r="D58" s="130">
        <v>344</v>
      </c>
      <c r="E58" s="136" t="str">
        <f>CONCATENATE("(",FIXED(Table31a_2020[[#This Row],[High flow administered]]/Table31a_2020[[#This Row],[Number of events with activity in this period]]*100,1),")")</f>
        <v>(27.8)</v>
      </c>
      <c r="F58" s="109">
        <v>1136</v>
      </c>
      <c r="G58" s="95">
        <v>20</v>
      </c>
      <c r="H58" s="95">
        <v>4</v>
      </c>
      <c r="I58" s="95">
        <v>40</v>
      </c>
    </row>
    <row r="59" spans="1:9" x14ac:dyDescent="0.2">
      <c r="A59" s="65" t="s">
        <v>768</v>
      </c>
      <c r="B59" s="69" t="s">
        <v>756</v>
      </c>
      <c r="C59" s="126">
        <v>730</v>
      </c>
      <c r="D59" s="130">
        <v>224</v>
      </c>
      <c r="E59" s="136" t="str">
        <f>CONCATENATE("(",FIXED(Table31a_2020[[#This Row],[High flow administered]]/Table31a_2020[[#This Row],[Number of events with activity in this period]]*100,1),")")</f>
        <v>(30.7)</v>
      </c>
      <c r="F59" s="109">
        <v>746</v>
      </c>
      <c r="G59" s="95">
        <v>12</v>
      </c>
      <c r="H59" s="95">
        <v>2</v>
      </c>
      <c r="I59" s="95">
        <v>50</v>
      </c>
    </row>
    <row r="60" spans="1:9" x14ac:dyDescent="0.2">
      <c r="A60" s="65" t="s">
        <v>768</v>
      </c>
      <c r="B60" s="69" t="s">
        <v>757</v>
      </c>
      <c r="C60" s="126">
        <v>447</v>
      </c>
      <c r="D60" s="130">
        <v>122</v>
      </c>
      <c r="E60" s="136" t="str">
        <f>CONCATENATE("(",FIXED(Table31a_2020[[#This Row],[High flow administered]]/Table31a_2020[[#This Row],[Number of events with activity in this period]]*100,1),")")</f>
        <v>(27.3)</v>
      </c>
      <c r="F60" s="109">
        <v>608</v>
      </c>
      <c r="G60" s="95">
        <v>6</v>
      </c>
      <c r="H60" s="95">
        <v>1</v>
      </c>
      <c r="I60" s="95">
        <v>40</v>
      </c>
    </row>
    <row r="61" spans="1:9" x14ac:dyDescent="0.2">
      <c r="A61" s="65" t="s">
        <v>768</v>
      </c>
      <c r="B61" s="69" t="s">
        <v>758</v>
      </c>
      <c r="C61" s="126">
        <v>405</v>
      </c>
      <c r="D61" s="130">
        <v>118</v>
      </c>
      <c r="E61" s="136" t="str">
        <f>CONCATENATE("(",FIXED(Table31a_2020[[#This Row],[High flow administered]]/Table31a_2020[[#This Row],[Number of events with activity in this period]]*100,1),")")</f>
        <v>(29.1)</v>
      </c>
      <c r="F61" s="109">
        <v>384</v>
      </c>
      <c r="G61" s="95">
        <v>9</v>
      </c>
      <c r="H61" s="95">
        <v>2</v>
      </c>
      <c r="I61" s="95">
        <v>40</v>
      </c>
    </row>
    <row r="62" spans="1:9" x14ac:dyDescent="0.2">
      <c r="A62" s="65" t="s">
        <v>768</v>
      </c>
      <c r="B62" s="69" t="s">
        <v>759</v>
      </c>
      <c r="C62" s="126">
        <v>510</v>
      </c>
      <c r="D62" s="130">
        <v>93</v>
      </c>
      <c r="E62" s="136" t="str">
        <f>CONCATENATE("(",FIXED(Table31a_2020[[#This Row],[High flow administered]]/Table31a_2020[[#This Row],[Number of events with activity in this period]]*100,1),")")</f>
        <v>(18.2)</v>
      </c>
      <c r="F62" s="109">
        <v>259</v>
      </c>
      <c r="G62" s="95">
        <v>20</v>
      </c>
      <c r="H62" s="95">
        <v>5</v>
      </c>
      <c r="I62" s="95">
        <v>60</v>
      </c>
    </row>
    <row r="63" spans="1:9" x14ac:dyDescent="0.2">
      <c r="A63" s="65" t="s">
        <v>768</v>
      </c>
      <c r="B63" s="69" t="s">
        <v>760</v>
      </c>
      <c r="C63" s="126">
        <v>402</v>
      </c>
      <c r="D63" s="130">
        <v>10</v>
      </c>
      <c r="E63" s="136" t="str">
        <f>CONCATENATE("(",FIXED(Table31a_2020[[#This Row],[High flow administered]]/Table31a_2020[[#This Row],[Number of events with activity in this period]]*100,1),")")</f>
        <v>(2.5)</v>
      </c>
      <c r="F63" s="109">
        <v>23</v>
      </c>
      <c r="G63" s="95">
        <v>20</v>
      </c>
      <c r="H63" s="95">
        <v>10</v>
      </c>
      <c r="I63" s="95">
        <v>40</v>
      </c>
    </row>
    <row r="64" spans="1:9" x14ac:dyDescent="0.2">
      <c r="A64" s="65" t="s">
        <v>768</v>
      </c>
      <c r="B64" s="69" t="s">
        <v>761</v>
      </c>
      <c r="C64" s="126">
        <v>872</v>
      </c>
      <c r="D64" s="130">
        <v>357</v>
      </c>
      <c r="E64" s="136" t="str">
        <f>CONCATENATE("(",FIXED(Table31a_2020[[#This Row],[High flow administered]]/Table31a_2020[[#This Row],[Number of events with activity in this period]]*100,1),")")</f>
        <v>(40.9)</v>
      </c>
      <c r="F64" s="109">
        <v>1696</v>
      </c>
      <c r="G64" s="95">
        <v>12</v>
      </c>
      <c r="H64" s="95">
        <v>3</v>
      </c>
      <c r="I64" s="95">
        <v>40</v>
      </c>
    </row>
    <row r="65" spans="1:9" x14ac:dyDescent="0.2">
      <c r="A65" s="65" t="s">
        <v>768</v>
      </c>
      <c r="B65" s="69" t="s">
        <v>762</v>
      </c>
      <c r="C65" s="126">
        <v>511</v>
      </c>
      <c r="D65" s="130">
        <v>127</v>
      </c>
      <c r="E65" s="136" t="str">
        <f>CONCATENATE("(",FIXED(Table31a_2020[[#This Row],[High flow administered]]/Table31a_2020[[#This Row],[Number of events with activity in this period]]*100,1),")")</f>
        <v>(24.9)</v>
      </c>
      <c r="F65" s="109">
        <v>479</v>
      </c>
      <c r="G65" s="95">
        <v>15</v>
      </c>
      <c r="H65" s="95">
        <v>1</v>
      </c>
      <c r="I65" s="95">
        <v>50</v>
      </c>
    </row>
    <row r="66" spans="1:9" x14ac:dyDescent="0.2">
      <c r="A66" s="65" t="s">
        <v>768</v>
      </c>
      <c r="B66" s="69" t="s">
        <v>763</v>
      </c>
      <c r="C66" s="126">
        <v>1042</v>
      </c>
      <c r="D66" s="130">
        <v>353</v>
      </c>
      <c r="E66" s="136" t="str">
        <f>CONCATENATE("(",FIXED(Table31a_2020[[#This Row],[High flow administered]]/Table31a_2020[[#This Row],[Number of events with activity in this period]]*100,1),")")</f>
        <v>(33.9)</v>
      </c>
      <c r="F66" s="109">
        <v>1457</v>
      </c>
      <c r="G66" s="95">
        <v>10</v>
      </c>
      <c r="H66" s="95">
        <v>1</v>
      </c>
      <c r="I66" s="95">
        <v>60</v>
      </c>
    </row>
    <row r="67" spans="1:9" x14ac:dyDescent="0.2">
      <c r="A67" s="65" t="s">
        <v>768</v>
      </c>
      <c r="B67" s="69" t="s">
        <v>764</v>
      </c>
      <c r="C67" s="126">
        <v>413</v>
      </c>
      <c r="D67" s="130">
        <v>182</v>
      </c>
      <c r="E67" s="101" t="str">
        <f>CONCATENATE("(",FIXED(Table31a_2020[[#This Row],[High flow administered]]/Table31a_2020[[#This Row],[Number of events with activity in this period]]*100,1),")")</f>
        <v>(44.1)</v>
      </c>
      <c r="F67" s="109">
        <v>502</v>
      </c>
      <c r="G67" s="95">
        <v>17</v>
      </c>
      <c r="H67" s="95">
        <v>4</v>
      </c>
      <c r="I67" s="95">
        <v>60</v>
      </c>
    </row>
    <row r="68" spans="1:9" x14ac:dyDescent="0.2">
      <c r="A68" s="65" t="s">
        <v>768</v>
      </c>
      <c r="B68" s="69" t="s">
        <v>765</v>
      </c>
      <c r="C68" s="126">
        <v>260</v>
      </c>
      <c r="D68" s="130">
        <v>10</v>
      </c>
      <c r="E68" s="136" t="str">
        <f>CONCATENATE("(",FIXED(Table31a_2020[[#This Row],[High flow administered]]/Table31a_2020[[#This Row],[Number of events with activity in this period]]*100,1),")")</f>
        <v>(3.8)</v>
      </c>
      <c r="F68" s="109">
        <v>112</v>
      </c>
      <c r="G68" s="95">
        <v>10</v>
      </c>
      <c r="H68" s="95">
        <v>7</v>
      </c>
      <c r="I68" s="95">
        <v>40</v>
      </c>
    </row>
    <row r="69" spans="1:9" x14ac:dyDescent="0.2">
      <c r="A69" s="65" t="s">
        <v>768</v>
      </c>
      <c r="B69" s="69" t="s">
        <v>766</v>
      </c>
      <c r="C69" s="126">
        <v>96</v>
      </c>
      <c r="D69" s="130">
        <v>13</v>
      </c>
      <c r="E69" s="136" t="str">
        <f>CONCATENATE("(",FIXED(Table31a_2020[[#This Row],[High flow administered]]/Table31a_2020[[#This Row],[Number of events with activity in this period]]*100,1),")")</f>
        <v>(13.5)</v>
      </c>
      <c r="F69" s="109">
        <v>70</v>
      </c>
      <c r="G69" s="95">
        <v>5</v>
      </c>
      <c r="H69" s="95">
        <v>4</v>
      </c>
      <c r="I69" s="95">
        <v>30</v>
      </c>
    </row>
    <row r="70" spans="1:9" x14ac:dyDescent="0.2">
      <c r="A70" s="65" t="s">
        <v>768</v>
      </c>
      <c r="B70" s="69" t="s">
        <v>767</v>
      </c>
      <c r="C70" s="126">
        <f>SUM(C38:C69)</f>
        <v>20522</v>
      </c>
      <c r="D70" s="130" t="s">
        <v>819</v>
      </c>
      <c r="E70" s="132" t="s">
        <v>155</v>
      </c>
      <c r="F70" s="109">
        <v>16456</v>
      </c>
      <c r="G70" s="95">
        <v>12</v>
      </c>
      <c r="H70" s="95">
        <v>1</v>
      </c>
      <c r="I70" s="95">
        <v>100</v>
      </c>
    </row>
    <row r="71" spans="1:9" x14ac:dyDescent="0.2">
      <c r="A71" s="65" t="s">
        <v>769</v>
      </c>
      <c r="B71" s="69" t="s">
        <v>735</v>
      </c>
      <c r="C71" s="126">
        <v>746</v>
      </c>
      <c r="D71" s="129">
        <v>152</v>
      </c>
      <c r="E71" s="136" t="str">
        <f>CONCATENATE("(",FIXED(Table31a_2020[[#This Row],[High flow administered]]/Table31a_2020[[#This Row],[Number of events with activity in this period]]*100,1),")")</f>
        <v>(20.4)</v>
      </c>
      <c r="F71" s="109">
        <v>350</v>
      </c>
      <c r="G71" s="95">
        <v>15</v>
      </c>
      <c r="H71" s="95">
        <v>2</v>
      </c>
      <c r="I71" s="95">
        <v>60</v>
      </c>
    </row>
    <row r="72" spans="1:9" x14ac:dyDescent="0.2">
      <c r="A72" s="65" t="s">
        <v>769</v>
      </c>
      <c r="B72" s="69" t="s">
        <v>736</v>
      </c>
      <c r="C72" s="126">
        <v>496</v>
      </c>
      <c r="D72" s="130">
        <v>45</v>
      </c>
      <c r="E72" s="136" t="str">
        <f>CONCATENATE("(",FIXED(Table31a_2020[[#This Row],[High flow administered]]/Table31a_2020[[#This Row],[Number of events with activity in this period]]*100,1),")")</f>
        <v>(9.1)</v>
      </c>
      <c r="F72" s="109">
        <v>142</v>
      </c>
      <c r="G72" s="95">
        <v>20</v>
      </c>
      <c r="H72" s="95">
        <v>1</v>
      </c>
      <c r="I72" s="95">
        <v>45</v>
      </c>
    </row>
    <row r="73" spans="1:9" x14ac:dyDescent="0.2">
      <c r="A73" s="65" t="s">
        <v>769</v>
      </c>
      <c r="B73" s="69" t="s">
        <v>737</v>
      </c>
      <c r="C73" s="126">
        <v>1037</v>
      </c>
      <c r="D73" s="130">
        <v>298</v>
      </c>
      <c r="E73" s="136" t="str">
        <f>CONCATENATE("(",FIXED(Table31a_2020[[#This Row],[High flow administered]]/Table31a_2020[[#This Row],[Number of events with activity in this period]]*100,1),")")</f>
        <v>(28.7)</v>
      </c>
      <c r="F73" s="109">
        <v>1649</v>
      </c>
      <c r="G73" s="95">
        <v>18</v>
      </c>
      <c r="H73" s="95">
        <v>2</v>
      </c>
      <c r="I73" s="95">
        <v>90</v>
      </c>
    </row>
    <row r="74" spans="1:9" x14ac:dyDescent="0.2">
      <c r="A74" s="65" t="s">
        <v>769</v>
      </c>
      <c r="B74" s="69" t="s">
        <v>738</v>
      </c>
      <c r="C74" s="126">
        <v>1011</v>
      </c>
      <c r="D74" s="130">
        <v>251</v>
      </c>
      <c r="E74" s="136" t="str">
        <f>CONCATENATE("(",FIXED(Table31a_2020[[#This Row],[High flow administered]]/Table31a_2020[[#This Row],[Number of events with activity in this period]]*100,1),")")</f>
        <v>(24.8)</v>
      </c>
      <c r="F74" s="109">
        <v>883</v>
      </c>
      <c r="G74" s="95">
        <v>7</v>
      </c>
      <c r="H74" s="95">
        <v>2</v>
      </c>
      <c r="I74" s="95">
        <v>60</v>
      </c>
    </row>
    <row r="75" spans="1:9" x14ac:dyDescent="0.2">
      <c r="A75" s="65" t="s">
        <v>769</v>
      </c>
      <c r="B75" s="69" t="s">
        <v>739</v>
      </c>
      <c r="C75" s="126">
        <v>739</v>
      </c>
      <c r="D75" s="130">
        <v>186</v>
      </c>
      <c r="E75" s="136" t="str">
        <f>CONCATENATE("(",FIXED(Table31a_2020[[#This Row],[High flow administered]]/Table31a_2020[[#This Row],[Number of events with activity in this period]]*100,1),")")</f>
        <v>(25.2)</v>
      </c>
      <c r="F75" s="109">
        <v>543</v>
      </c>
      <c r="G75" s="95">
        <v>11</v>
      </c>
      <c r="H75" s="95">
        <v>2</v>
      </c>
      <c r="I75" s="95">
        <v>60</v>
      </c>
    </row>
    <row r="76" spans="1:9" x14ac:dyDescent="0.2">
      <c r="A76" s="65" t="s">
        <v>769</v>
      </c>
      <c r="B76" s="69" t="s">
        <v>740</v>
      </c>
      <c r="C76" s="126">
        <v>1078</v>
      </c>
      <c r="D76" s="130">
        <v>158</v>
      </c>
      <c r="E76" s="101" t="str">
        <f>CONCATENATE("(",FIXED(Table31a_2020[[#This Row],[High flow administered]]/Table31a_2020[[#This Row],[Number of events with activity in this period]]*100,1),")")</f>
        <v>(14.7)</v>
      </c>
      <c r="F76" s="109">
        <v>401</v>
      </c>
      <c r="G76" s="95">
        <v>14</v>
      </c>
      <c r="H76" s="95">
        <v>1</v>
      </c>
      <c r="I76" s="95">
        <v>60</v>
      </c>
    </row>
    <row r="77" spans="1:9" x14ac:dyDescent="0.2">
      <c r="A77" s="65" t="s">
        <v>769</v>
      </c>
      <c r="B77" s="69" t="s">
        <v>741</v>
      </c>
      <c r="C77" s="126">
        <v>613</v>
      </c>
      <c r="D77" s="130">
        <v>145</v>
      </c>
      <c r="E77" s="136" t="str">
        <f>CONCATENATE("(",FIXED(Table31a_2020[[#This Row],[High flow administered]]/Table31a_2020[[#This Row],[Number of events with activity in this period]]*100,1),")")</f>
        <v>(23.7)</v>
      </c>
      <c r="F77" s="109">
        <v>431</v>
      </c>
      <c r="G77" s="95">
        <v>12</v>
      </c>
      <c r="H77" s="95">
        <v>1</v>
      </c>
      <c r="I77" s="95">
        <v>60</v>
      </c>
    </row>
    <row r="78" spans="1:9" x14ac:dyDescent="0.2">
      <c r="A78" s="65" t="s">
        <v>769</v>
      </c>
      <c r="B78" s="69" t="s">
        <v>742</v>
      </c>
      <c r="C78" s="126">
        <v>757</v>
      </c>
      <c r="D78" s="130">
        <v>222</v>
      </c>
      <c r="E78" s="136" t="str">
        <f>CONCATENATE("(",FIXED(Table31a_2020[[#This Row],[High flow administered]]/Table31a_2020[[#This Row],[Number of events with activity in this period]]*100,1),")")</f>
        <v>(29.3)</v>
      </c>
      <c r="F78" s="109">
        <v>581</v>
      </c>
      <c r="G78" s="95">
        <v>12</v>
      </c>
      <c r="H78" s="95">
        <v>4</v>
      </c>
      <c r="I78" s="95">
        <v>40</v>
      </c>
    </row>
    <row r="79" spans="1:9" x14ac:dyDescent="0.2">
      <c r="A79" s="65" t="s">
        <v>769</v>
      </c>
      <c r="B79" s="69" t="s">
        <v>743</v>
      </c>
      <c r="C79" s="126">
        <v>306</v>
      </c>
      <c r="D79" s="130">
        <v>113</v>
      </c>
      <c r="E79" s="136" t="str">
        <f>CONCATENATE("(",FIXED(Table31a_2020[[#This Row],[High flow administered]]/Table31a_2020[[#This Row],[Number of events with activity in this period]]*100,1),")")</f>
        <v>(36.9)</v>
      </c>
      <c r="F79" s="109">
        <v>526</v>
      </c>
      <c r="G79" s="95">
        <v>12</v>
      </c>
      <c r="H79" s="95">
        <v>4</v>
      </c>
      <c r="I79" s="95">
        <v>40</v>
      </c>
    </row>
    <row r="80" spans="1:9" x14ac:dyDescent="0.2">
      <c r="A80" s="65" t="s">
        <v>769</v>
      </c>
      <c r="B80" s="69" t="s">
        <v>744</v>
      </c>
      <c r="C80" s="126">
        <v>630</v>
      </c>
      <c r="D80" s="130">
        <v>179</v>
      </c>
      <c r="E80" s="136" t="str">
        <f>CONCATENATE("(",FIXED(Table31a_2020[[#This Row],[High flow administered]]/Table31a_2020[[#This Row],[Number of events with activity in this period]]*100,1),")")</f>
        <v>(28.4)</v>
      </c>
      <c r="F80" s="109">
        <v>644</v>
      </c>
      <c r="G80" s="95">
        <v>10</v>
      </c>
      <c r="H80" s="95">
        <v>2</v>
      </c>
      <c r="I80" s="95">
        <v>42</v>
      </c>
    </row>
    <row r="81" spans="1:9" x14ac:dyDescent="0.2">
      <c r="A81" s="65" t="s">
        <v>769</v>
      </c>
      <c r="B81" s="69" t="s">
        <v>745</v>
      </c>
      <c r="C81" s="126">
        <v>326</v>
      </c>
      <c r="D81" s="130">
        <v>40</v>
      </c>
      <c r="E81" s="136" t="str">
        <f>CONCATENATE("(",FIXED(Table31a_2020[[#This Row],[High flow administered]]/Table31a_2020[[#This Row],[Number of events with activity in this period]]*100,1),")")</f>
        <v>(12.3)</v>
      </c>
      <c r="F81" s="109">
        <v>83</v>
      </c>
      <c r="G81" s="95">
        <v>12</v>
      </c>
      <c r="H81" s="95">
        <v>3</v>
      </c>
      <c r="I81" s="95">
        <v>60</v>
      </c>
    </row>
    <row r="82" spans="1:9" x14ac:dyDescent="0.2">
      <c r="A82" s="65" t="s">
        <v>769</v>
      </c>
      <c r="B82" s="69" t="s">
        <v>746</v>
      </c>
      <c r="C82" s="126">
        <v>598</v>
      </c>
      <c r="D82" s="130">
        <v>58</v>
      </c>
      <c r="E82" s="136" t="str">
        <f>CONCATENATE("(",FIXED(Table31a_2020[[#This Row],[High flow administered]]/Table31a_2020[[#This Row],[Number of events with activity in this period]]*100,1),")")</f>
        <v>(9.7)</v>
      </c>
      <c r="F82" s="109">
        <v>140</v>
      </c>
      <c r="G82" s="95">
        <v>20</v>
      </c>
      <c r="H82" s="95">
        <v>2</v>
      </c>
      <c r="I82" s="95">
        <v>50</v>
      </c>
    </row>
    <row r="83" spans="1:9" x14ac:dyDescent="0.2">
      <c r="A83" s="65" t="s">
        <v>769</v>
      </c>
      <c r="B83" s="69" t="s">
        <v>747</v>
      </c>
      <c r="C83" s="126">
        <v>724</v>
      </c>
      <c r="D83" s="130">
        <v>179</v>
      </c>
      <c r="E83" s="136" t="str">
        <f>CONCATENATE("(",FIXED(Table31a_2020[[#This Row],[High flow administered]]/Table31a_2020[[#This Row],[Number of events with activity in this period]]*100,1),")")</f>
        <v>(24.7)</v>
      </c>
      <c r="F83" s="109">
        <v>478</v>
      </c>
      <c r="G83" s="95">
        <v>18</v>
      </c>
      <c r="H83" s="95">
        <v>3</v>
      </c>
      <c r="I83" s="95">
        <v>60</v>
      </c>
    </row>
    <row r="84" spans="1:9" x14ac:dyDescent="0.2">
      <c r="A84" s="65" t="s">
        <v>769</v>
      </c>
      <c r="B84" s="69" t="s">
        <v>748</v>
      </c>
      <c r="C84" s="126">
        <v>522</v>
      </c>
      <c r="D84" s="130">
        <v>0</v>
      </c>
      <c r="E84" s="136" t="str">
        <f>CONCATENATE("(",FIXED(Table31a_2020[[#This Row],[High flow administered]]/Table31a_2020[[#This Row],[Number of events with activity in this period]]*100,1),")")</f>
        <v>(0.0)</v>
      </c>
      <c r="F84" s="109">
        <v>0</v>
      </c>
      <c r="G84" s="64"/>
      <c r="H84" s="64"/>
      <c r="I84" s="64"/>
    </row>
    <row r="85" spans="1:9" x14ac:dyDescent="0.2">
      <c r="A85" s="65" t="s">
        <v>769</v>
      </c>
      <c r="B85" s="69" t="s">
        <v>749</v>
      </c>
      <c r="C85" s="126">
        <v>992</v>
      </c>
      <c r="D85" s="130">
        <v>321</v>
      </c>
      <c r="E85" s="136" t="str">
        <f>CONCATENATE("(",FIXED(Table31a_2020[[#This Row],[High flow administered]]/Table31a_2020[[#This Row],[Number of events with activity in this period]]*100,1),")")</f>
        <v>(32.4)</v>
      </c>
      <c r="F85" s="109">
        <v>744</v>
      </c>
      <c r="G85" s="95">
        <v>10</v>
      </c>
      <c r="H85" s="95">
        <v>1</v>
      </c>
      <c r="I85" s="95">
        <v>60</v>
      </c>
    </row>
    <row r="86" spans="1:9" x14ac:dyDescent="0.2">
      <c r="A86" s="65" t="s">
        <v>769</v>
      </c>
      <c r="B86" s="69" t="s">
        <v>750</v>
      </c>
      <c r="C86" s="126">
        <v>735</v>
      </c>
      <c r="D86" s="130">
        <v>185</v>
      </c>
      <c r="E86" s="136" t="str">
        <f>CONCATENATE("(",FIXED(Table31a_2020[[#This Row],[High flow administered]]/Table31a_2020[[#This Row],[Number of events with activity in this period]]*100,1),")")</f>
        <v>(25.2)</v>
      </c>
      <c r="F86" s="109">
        <v>454</v>
      </c>
      <c r="G86" s="95">
        <v>15</v>
      </c>
      <c r="H86" s="95">
        <v>2</v>
      </c>
      <c r="I86" s="95">
        <v>60</v>
      </c>
    </row>
    <row r="87" spans="1:9" x14ac:dyDescent="0.2">
      <c r="A87" s="65" t="s">
        <v>769</v>
      </c>
      <c r="B87" s="69" t="s">
        <v>751</v>
      </c>
      <c r="C87" s="126">
        <v>812</v>
      </c>
      <c r="D87" s="130">
        <v>230</v>
      </c>
      <c r="E87" s="136" t="str">
        <f>CONCATENATE("(",FIXED(Table31a_2020[[#This Row],[High flow administered]]/Table31a_2020[[#This Row],[Number of events with activity in this period]]*100,1),")")</f>
        <v>(28.3)</v>
      </c>
      <c r="F87" s="109">
        <v>602</v>
      </c>
      <c r="G87" s="95">
        <v>10</v>
      </c>
      <c r="H87" s="95">
        <v>1</v>
      </c>
      <c r="I87" s="95">
        <v>61</v>
      </c>
    </row>
    <row r="88" spans="1:9" x14ac:dyDescent="0.2">
      <c r="A88" s="65" t="s">
        <v>769</v>
      </c>
      <c r="B88" s="69" t="s">
        <v>752</v>
      </c>
      <c r="C88" s="126">
        <v>332</v>
      </c>
      <c r="D88" s="130">
        <v>112</v>
      </c>
      <c r="E88" s="101" t="str">
        <f>CONCATENATE("(",FIXED(Table31a_2020[[#This Row],[High flow administered]]/Table31a_2020[[#This Row],[Number of events with activity in this period]]*100,1),")")</f>
        <v>(33.7)</v>
      </c>
      <c r="F88" s="109">
        <v>266</v>
      </c>
      <c r="G88" s="95">
        <v>20</v>
      </c>
      <c r="H88" s="95">
        <v>4</v>
      </c>
      <c r="I88" s="95">
        <v>40</v>
      </c>
    </row>
    <row r="89" spans="1:9" x14ac:dyDescent="0.2">
      <c r="A89" s="65" t="s">
        <v>769</v>
      </c>
      <c r="B89" s="69" t="s">
        <v>753</v>
      </c>
      <c r="C89" s="126">
        <v>561</v>
      </c>
      <c r="D89" s="130">
        <v>94</v>
      </c>
      <c r="E89" s="136" t="str">
        <f>CONCATENATE("(",FIXED(Table31a_2020[[#This Row],[High flow administered]]/Table31a_2020[[#This Row],[Number of events with activity in this period]]*100,1),")")</f>
        <v>(16.8)</v>
      </c>
      <c r="F89" s="109">
        <v>395</v>
      </c>
      <c r="G89" s="95">
        <v>14</v>
      </c>
      <c r="H89" s="95">
        <v>2</v>
      </c>
      <c r="I89" s="95">
        <v>65</v>
      </c>
    </row>
    <row r="90" spans="1:9" x14ac:dyDescent="0.2">
      <c r="A90" s="65" t="s">
        <v>769</v>
      </c>
      <c r="B90" s="69" t="s">
        <v>754</v>
      </c>
      <c r="C90" s="126">
        <v>404</v>
      </c>
      <c r="D90" s="130">
        <v>87</v>
      </c>
      <c r="E90" s="136" t="str">
        <f>CONCATENATE("(",FIXED(Table31a_2020[[#This Row],[High flow administered]]/Table31a_2020[[#This Row],[Number of events with activity in this period]]*100,1),")")</f>
        <v>(21.5)</v>
      </c>
      <c r="F90" s="109">
        <v>259</v>
      </c>
      <c r="G90" s="95">
        <v>18</v>
      </c>
      <c r="H90" s="95">
        <v>2</v>
      </c>
      <c r="I90" s="95">
        <v>60</v>
      </c>
    </row>
    <row r="91" spans="1:9" x14ac:dyDescent="0.2">
      <c r="A91" s="65" t="s">
        <v>769</v>
      </c>
      <c r="B91" s="69" t="s">
        <v>755</v>
      </c>
      <c r="C91" s="126">
        <v>1320</v>
      </c>
      <c r="D91" s="130">
        <v>320</v>
      </c>
      <c r="E91" s="136" t="str">
        <f>CONCATENATE("(",FIXED(Table31a_2020[[#This Row],[High flow administered]]/Table31a_2020[[#This Row],[Number of events with activity in this period]]*100,1),")")</f>
        <v>(24.2)</v>
      </c>
      <c r="F91" s="109">
        <v>764</v>
      </c>
      <c r="G91" s="95">
        <v>15</v>
      </c>
      <c r="H91" s="95">
        <v>4</v>
      </c>
      <c r="I91" s="95">
        <v>40</v>
      </c>
    </row>
    <row r="92" spans="1:9" x14ac:dyDescent="0.2">
      <c r="A92" s="65" t="s">
        <v>769</v>
      </c>
      <c r="B92" s="69" t="s">
        <v>756</v>
      </c>
      <c r="C92" s="126">
        <v>753</v>
      </c>
      <c r="D92" s="130">
        <v>208</v>
      </c>
      <c r="E92" s="136" t="str">
        <f>CONCATENATE("(",FIXED(Table31a_2020[[#This Row],[High flow administered]]/Table31a_2020[[#This Row],[Number of events with activity in this period]]*100,1),")")</f>
        <v>(27.6)</v>
      </c>
      <c r="F92" s="109">
        <v>821</v>
      </c>
      <c r="G92" s="95">
        <v>14</v>
      </c>
      <c r="H92" s="95">
        <v>2</v>
      </c>
      <c r="I92" s="95">
        <v>60</v>
      </c>
    </row>
    <row r="93" spans="1:9" x14ac:dyDescent="0.2">
      <c r="A93" s="65" t="s">
        <v>769</v>
      </c>
      <c r="B93" s="69" t="s">
        <v>757</v>
      </c>
      <c r="C93" s="126">
        <v>433</v>
      </c>
      <c r="D93" s="130">
        <v>113</v>
      </c>
      <c r="E93" s="136" t="str">
        <f>CONCATENATE("(",FIXED(Table31a_2020[[#This Row],[High flow administered]]/Table31a_2020[[#This Row],[Number of events with activity in this period]]*100,1),")")</f>
        <v>(26.1)</v>
      </c>
      <c r="F93" s="109">
        <v>414</v>
      </c>
      <c r="G93" s="95">
        <v>7</v>
      </c>
      <c r="H93" s="95">
        <v>1</v>
      </c>
      <c r="I93" s="95">
        <v>40</v>
      </c>
    </row>
    <row r="94" spans="1:9" x14ac:dyDescent="0.2">
      <c r="A94" s="65" t="s">
        <v>769</v>
      </c>
      <c r="B94" s="69" t="s">
        <v>758</v>
      </c>
      <c r="C94" s="126">
        <v>413</v>
      </c>
      <c r="D94" s="130">
        <v>138</v>
      </c>
      <c r="E94" s="136" t="str">
        <f>CONCATENATE("(",FIXED(Table31a_2020[[#This Row],[High flow administered]]/Table31a_2020[[#This Row],[Number of events with activity in this period]]*100,1),")")</f>
        <v>(33.4)</v>
      </c>
      <c r="F94" s="109">
        <v>340</v>
      </c>
      <c r="G94" s="95">
        <v>11</v>
      </c>
      <c r="H94" s="95">
        <v>3</v>
      </c>
      <c r="I94" s="95">
        <v>50</v>
      </c>
    </row>
    <row r="95" spans="1:9" x14ac:dyDescent="0.2">
      <c r="A95" s="65" t="s">
        <v>769</v>
      </c>
      <c r="B95" s="69" t="s">
        <v>759</v>
      </c>
      <c r="C95" s="126">
        <v>813</v>
      </c>
      <c r="D95" s="130">
        <v>122</v>
      </c>
      <c r="E95" s="136" t="str">
        <f>CONCATENATE("(",FIXED(Table31a_2020[[#This Row],[High flow administered]]/Table31a_2020[[#This Row],[Number of events with activity in this period]]*100,1),")")</f>
        <v>(15.0)</v>
      </c>
      <c r="F95" s="109">
        <v>310</v>
      </c>
      <c r="G95" s="95">
        <v>16</v>
      </c>
      <c r="H95" s="95">
        <v>4</v>
      </c>
      <c r="I95" s="95">
        <v>60</v>
      </c>
    </row>
    <row r="96" spans="1:9" x14ac:dyDescent="0.2">
      <c r="A96" s="65" t="s">
        <v>769</v>
      </c>
      <c r="B96" s="69" t="s">
        <v>760</v>
      </c>
      <c r="C96" s="126">
        <v>316</v>
      </c>
      <c r="D96" s="130">
        <v>46</v>
      </c>
      <c r="E96" s="136" t="str">
        <f>CONCATENATE("(",FIXED(Table31a_2020[[#This Row],[High flow administered]]/Table31a_2020[[#This Row],[Number of events with activity in this period]]*100,1),")")</f>
        <v>(14.6)</v>
      </c>
      <c r="F96" s="109">
        <v>118</v>
      </c>
      <c r="G96" s="95">
        <v>12</v>
      </c>
      <c r="H96" s="95">
        <v>2</v>
      </c>
      <c r="I96" s="95">
        <v>60</v>
      </c>
    </row>
    <row r="97" spans="1:9" x14ac:dyDescent="0.2">
      <c r="A97" s="65" t="s">
        <v>769</v>
      </c>
      <c r="B97" s="69" t="s">
        <v>761</v>
      </c>
      <c r="C97" s="126">
        <v>916</v>
      </c>
      <c r="D97" s="130">
        <v>366</v>
      </c>
      <c r="E97" s="136" t="str">
        <f>CONCATENATE("(",FIXED(Table31a_2020[[#This Row],[High flow administered]]/Table31a_2020[[#This Row],[Number of events with activity in this period]]*100,1),")")</f>
        <v>(40.0)</v>
      </c>
      <c r="F97" s="109">
        <v>1699</v>
      </c>
      <c r="G97" s="95">
        <v>14</v>
      </c>
      <c r="H97" s="95">
        <v>3</v>
      </c>
      <c r="I97" s="95">
        <v>60</v>
      </c>
    </row>
    <row r="98" spans="1:9" x14ac:dyDescent="0.2">
      <c r="A98" s="65" t="s">
        <v>769</v>
      </c>
      <c r="B98" s="69" t="s">
        <v>762</v>
      </c>
      <c r="C98" s="126">
        <v>501</v>
      </c>
      <c r="D98" s="130">
        <v>137</v>
      </c>
      <c r="E98" s="136" t="str">
        <f>CONCATENATE("(",FIXED(Table31a_2020[[#This Row],[High flow administered]]/Table31a_2020[[#This Row],[Number of events with activity in this period]]*100,1),")")</f>
        <v>(27.3)</v>
      </c>
      <c r="F98" s="109">
        <v>450</v>
      </c>
      <c r="G98" s="95">
        <v>15</v>
      </c>
      <c r="H98" s="95">
        <v>2</v>
      </c>
      <c r="I98" s="95">
        <v>50</v>
      </c>
    </row>
    <row r="99" spans="1:9" x14ac:dyDescent="0.2">
      <c r="A99" s="65" t="s">
        <v>769</v>
      </c>
      <c r="B99" s="69" t="s">
        <v>763</v>
      </c>
      <c r="C99" s="126">
        <v>1042</v>
      </c>
      <c r="D99" s="130">
        <v>404</v>
      </c>
      <c r="E99" s="136" t="str">
        <f>CONCATENATE("(",FIXED(Table31a_2020[[#This Row],[High flow administered]]/Table31a_2020[[#This Row],[Number of events with activity in this period]]*100,1),")")</f>
        <v>(38.8)</v>
      </c>
      <c r="F99" s="109">
        <v>1623</v>
      </c>
      <c r="G99" s="95">
        <v>10</v>
      </c>
      <c r="H99" s="95">
        <v>2</v>
      </c>
      <c r="I99" s="95">
        <v>60</v>
      </c>
    </row>
    <row r="100" spans="1:9" x14ac:dyDescent="0.2">
      <c r="A100" s="65" t="s">
        <v>769</v>
      </c>
      <c r="B100" s="69" t="s">
        <v>764</v>
      </c>
      <c r="C100" s="126">
        <v>499</v>
      </c>
      <c r="D100" s="130">
        <v>202</v>
      </c>
      <c r="E100" s="101" t="str">
        <f>CONCATENATE("(",FIXED(Table31a_2020[[#This Row],[High flow administered]]/Table31a_2020[[#This Row],[Number of events with activity in this period]]*100,1),")")</f>
        <v>(40.5)</v>
      </c>
      <c r="F100" s="109">
        <v>492</v>
      </c>
      <c r="G100" s="95">
        <v>12</v>
      </c>
      <c r="H100" s="95">
        <v>4</v>
      </c>
      <c r="I100" s="95">
        <v>60</v>
      </c>
    </row>
    <row r="101" spans="1:9" x14ac:dyDescent="0.2">
      <c r="A101" s="65" t="s">
        <v>769</v>
      </c>
      <c r="B101" s="69" t="s">
        <v>765</v>
      </c>
      <c r="C101" s="126">
        <v>218</v>
      </c>
      <c r="D101" s="130">
        <v>18</v>
      </c>
      <c r="E101" s="136" t="str">
        <f>CONCATENATE("(",FIXED(Table31a_2020[[#This Row],[High flow administered]]/Table31a_2020[[#This Row],[Number of events with activity in this period]]*100,1),")")</f>
        <v>(8.3)</v>
      </c>
      <c r="F101" s="109">
        <v>303</v>
      </c>
      <c r="G101" s="95">
        <v>10</v>
      </c>
      <c r="H101" s="95">
        <v>2</v>
      </c>
      <c r="I101" s="95">
        <v>35</v>
      </c>
    </row>
    <row r="102" spans="1:9" x14ac:dyDescent="0.2">
      <c r="A102" s="65" t="s">
        <v>769</v>
      </c>
      <c r="B102" s="69" t="s">
        <v>766</v>
      </c>
      <c r="C102" s="126">
        <v>93</v>
      </c>
      <c r="D102" s="130">
        <v>13</v>
      </c>
      <c r="E102" s="136" t="str">
        <f>CONCATENATE("(",FIXED(Table31a_2020[[#This Row],[High flow administered]]/Table31a_2020[[#This Row],[Number of events with activity in this period]]*100,1),")")</f>
        <v>(14.0)</v>
      </c>
      <c r="F102" s="109">
        <v>147</v>
      </c>
      <c r="G102" s="95">
        <v>14</v>
      </c>
      <c r="H102" s="95">
        <v>4</v>
      </c>
      <c r="I102" s="95">
        <v>40</v>
      </c>
    </row>
    <row r="103" spans="1:9" x14ac:dyDescent="0.2">
      <c r="A103" s="65" t="s">
        <v>769</v>
      </c>
      <c r="B103" s="69" t="s">
        <v>767</v>
      </c>
      <c r="C103" s="126">
        <f>SUM(C71:C102)</f>
        <v>20736</v>
      </c>
      <c r="D103" s="130">
        <v>5142</v>
      </c>
      <c r="E103" s="132" t="s">
        <v>117</v>
      </c>
      <c r="F103" s="109">
        <v>17052</v>
      </c>
      <c r="G103" s="95">
        <v>12</v>
      </c>
      <c r="H103" s="95">
        <v>1</v>
      </c>
      <c r="I103" s="95">
        <v>90</v>
      </c>
    </row>
    <row r="104" spans="1:9" x14ac:dyDescent="0.2">
      <c r="A104" s="65" t="s">
        <v>307</v>
      </c>
      <c r="B104" s="69" t="s">
        <v>767</v>
      </c>
      <c r="C104" s="126">
        <f>SUM(C103,C70,C37)</f>
        <v>61459</v>
      </c>
      <c r="D104" s="131">
        <v>14155</v>
      </c>
      <c r="E104" s="133">
        <v>23.4</v>
      </c>
      <c r="F104" s="109">
        <v>47945</v>
      </c>
      <c r="G104" s="95">
        <v>12</v>
      </c>
      <c r="H104" s="95">
        <v>1</v>
      </c>
      <c r="I104" s="95">
        <v>100</v>
      </c>
    </row>
    <row r="106" spans="1:9" x14ac:dyDescent="0.2">
      <c r="A106" s="96" t="s">
        <v>697</v>
      </c>
      <c r="B106" s="52"/>
      <c r="C106" s="127"/>
      <c r="D106" s="53"/>
      <c r="E106" s="97"/>
      <c r="F106" s="52"/>
      <c r="G106" s="97"/>
      <c r="H106" s="52"/>
    </row>
    <row r="107" spans="1:9" x14ac:dyDescent="0.2">
      <c r="A107" s="215" t="s">
        <v>817</v>
      </c>
      <c r="B107" s="215"/>
      <c r="C107" s="215"/>
      <c r="D107" s="215"/>
      <c r="E107" s="215"/>
      <c r="F107" s="215"/>
      <c r="G107" s="215"/>
      <c r="H107" s="215"/>
    </row>
    <row r="108" spans="1:9" ht="13.5" customHeight="1" x14ac:dyDescent="0.2">
      <c r="A108" s="215" t="s">
        <v>816</v>
      </c>
      <c r="B108" s="215"/>
      <c r="C108" s="215"/>
      <c r="D108" s="215"/>
      <c r="E108" s="215"/>
      <c r="F108" s="215"/>
      <c r="G108" s="98"/>
      <c r="H108" s="98"/>
    </row>
    <row r="109" spans="1:9" x14ac:dyDescent="0.2">
      <c r="A109" s="215" t="s">
        <v>774</v>
      </c>
      <c r="B109" s="215"/>
      <c r="C109" s="215"/>
      <c r="D109" s="215"/>
      <c r="E109" s="215"/>
      <c r="F109" s="215"/>
      <c r="G109" s="215"/>
      <c r="H109" s="215"/>
    </row>
    <row r="110" spans="1:9" x14ac:dyDescent="0.2">
      <c r="A110" s="215" t="s">
        <v>775</v>
      </c>
      <c r="B110" s="215"/>
      <c r="C110" s="215"/>
      <c r="D110" s="215"/>
      <c r="E110" s="215"/>
      <c r="F110" s="215"/>
      <c r="G110" s="215"/>
      <c r="H110" s="215"/>
    </row>
    <row r="111" spans="1:9" x14ac:dyDescent="0.2">
      <c r="A111" s="215" t="s">
        <v>804</v>
      </c>
      <c r="B111" s="215"/>
      <c r="C111" s="215"/>
      <c r="D111" s="215"/>
      <c r="E111" s="215"/>
      <c r="F111" s="215"/>
      <c r="G111" s="215"/>
      <c r="H111" s="215"/>
      <c r="I111" s="215"/>
    </row>
    <row r="112" spans="1:9" x14ac:dyDescent="0.2">
      <c r="A112" s="215" t="s">
        <v>810</v>
      </c>
      <c r="B112" s="215"/>
      <c r="C112" s="215"/>
      <c r="D112" s="215"/>
      <c r="E112" s="215"/>
      <c r="F112" s="215"/>
      <c r="G112" s="215"/>
      <c r="H112" s="215"/>
      <c r="I112" s="215"/>
    </row>
    <row r="113" spans="1:21" x14ac:dyDescent="0.2">
      <c r="A113" s="215" t="s">
        <v>805</v>
      </c>
      <c r="B113" s="215"/>
      <c r="C113" s="215"/>
      <c r="D113" s="215"/>
      <c r="E113" s="215"/>
      <c r="F113" s="215"/>
      <c r="G113" s="215"/>
      <c r="H113" s="215"/>
      <c r="I113" s="215"/>
    </row>
    <row r="114" spans="1:21" x14ac:dyDescent="0.2">
      <c r="A114" s="215" t="s">
        <v>821</v>
      </c>
      <c r="B114" s="215"/>
      <c r="C114" s="215"/>
      <c r="D114" s="215"/>
      <c r="E114" s="215"/>
      <c r="F114" s="215"/>
      <c r="G114" s="215"/>
      <c r="H114" s="215"/>
      <c r="I114" s="215"/>
    </row>
    <row r="115" spans="1:21" x14ac:dyDescent="0.2">
      <c r="A115" s="216"/>
      <c r="B115" s="216"/>
      <c r="C115" s="216"/>
      <c r="D115" s="216"/>
      <c r="E115" s="216"/>
      <c r="F115" s="216"/>
      <c r="G115" s="216"/>
      <c r="H115" s="216"/>
      <c r="I115" s="216"/>
      <c r="J115" s="216"/>
      <c r="K115" s="216"/>
      <c r="L115" s="216"/>
      <c r="M115" s="216"/>
      <c r="N115" s="216"/>
      <c r="O115" s="216"/>
      <c r="P115" s="216"/>
      <c r="Q115" s="216"/>
      <c r="R115" s="216"/>
      <c r="S115" s="216"/>
      <c r="T115" s="216"/>
      <c r="U115" s="216"/>
    </row>
  </sheetData>
  <mergeCells count="12">
    <mergeCell ref="A114:I114"/>
    <mergeCell ref="A115:U115"/>
    <mergeCell ref="A112:I112"/>
    <mergeCell ref="A113:I113"/>
    <mergeCell ref="A1:H1"/>
    <mergeCell ref="A107:H107"/>
    <mergeCell ref="A109:H109"/>
    <mergeCell ref="A110:H110"/>
    <mergeCell ref="A111:I111"/>
    <mergeCell ref="A3:I3"/>
    <mergeCell ref="A2:I2"/>
    <mergeCell ref="A108:F108"/>
  </mergeCells>
  <conditionalFormatting sqref="A37:I37">
    <cfRule type="expression" dxfId="20" priority="40">
      <formula>IF($B37="Total",0,1)</formula>
    </cfRule>
  </conditionalFormatting>
  <conditionalFormatting sqref="A70:C70 F70:I70">
    <cfRule type="expression" dxfId="19" priority="38">
      <formula>IF($B70="Total",0,1)</formula>
    </cfRule>
  </conditionalFormatting>
  <conditionalFormatting sqref="A104:I104 A103:C103 F103:I103">
    <cfRule type="expression" dxfId="18" priority="37">
      <formula>IF($B103="Total",0,1)</formula>
    </cfRule>
  </conditionalFormatting>
  <conditionalFormatting sqref="A39:A69">
    <cfRule type="expression" dxfId="17" priority="30">
      <formula>IF($B39="Total",1,0)</formula>
    </cfRule>
  </conditionalFormatting>
  <conditionalFormatting sqref="A6:A36">
    <cfRule type="expression" dxfId="16" priority="32">
      <formula>IF($B6="Total",1,0)</formula>
    </cfRule>
  </conditionalFormatting>
  <conditionalFormatting sqref="A6:A36">
    <cfRule type="expression" dxfId="15" priority="31">
      <formula>IF(OR($B5="Trust",$B6="Total",$B5="Total"),0,1)</formula>
    </cfRule>
  </conditionalFormatting>
  <conditionalFormatting sqref="A39:A69">
    <cfRule type="expression" dxfId="14" priority="29">
      <formula>IF(OR($B38="Trust",$B39="Total",$B38="Total"),0,1)</formula>
    </cfRule>
  </conditionalFormatting>
  <conditionalFormatting sqref="A72:A102">
    <cfRule type="expression" dxfId="13" priority="28">
      <formula>IF($B72="Total",1,0)</formula>
    </cfRule>
  </conditionalFormatting>
  <conditionalFormatting sqref="A72:A102">
    <cfRule type="expression" dxfId="12" priority="27">
      <formula>IF(OR($B71="Trust",$B72="Total",$B71="Total"),0,1)</formula>
    </cfRule>
  </conditionalFormatting>
  <conditionalFormatting sqref="D103:E103">
    <cfRule type="expression" dxfId="11" priority="1">
      <formula>IF($B103="Total",0,1)</formula>
    </cfRule>
  </conditionalFormatting>
  <conditionalFormatting sqref="D70:E70">
    <cfRule type="expression" dxfId="10" priority="2">
      <formula>IF($B70="Total",0,1)</formula>
    </cfRule>
  </conditionalFormatting>
  <pageMargins left="0.7" right="0.7" top="0.75" bottom="0.75" header="0.3" footer="0.3"/>
  <pageSetup paperSize="9" scale="47"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Q57"/>
  <sheetViews>
    <sheetView showGridLines="0" showRowColHeaders="0" topLeftCell="A19" zoomScaleNormal="100" workbookViewId="0">
      <selection sqref="A1:L1"/>
    </sheetView>
  </sheetViews>
  <sheetFormatPr defaultRowHeight="12.75" x14ac:dyDescent="0.2"/>
  <cols>
    <col min="1" max="1" width="7" style="1" customWidth="1"/>
    <col min="2" max="2" width="28.28515625" style="1" customWidth="1"/>
    <col min="3" max="3" width="9.42578125" style="1" customWidth="1"/>
    <col min="4" max="4" width="8.85546875" style="1" customWidth="1"/>
    <col min="5" max="5" width="6.28515625" style="1" bestFit="1" customWidth="1"/>
    <col min="6" max="6" width="9.7109375" style="1" bestFit="1" customWidth="1"/>
    <col min="7" max="7" width="7.42578125" style="1" bestFit="1" customWidth="1"/>
    <col min="8" max="8" width="10.85546875" style="1" bestFit="1" customWidth="1"/>
    <col min="9" max="9" width="8.5703125" style="1" bestFit="1" customWidth="1"/>
    <col min="10" max="10" width="12" style="1" bestFit="1" customWidth="1"/>
    <col min="11" max="11" width="7.7109375" style="1" customWidth="1"/>
    <col min="12" max="12" width="11.140625" style="1" bestFit="1" customWidth="1"/>
    <col min="13" max="16384" width="9.140625" style="1"/>
  </cols>
  <sheetData>
    <row r="1" spans="1:17" ht="21" customHeight="1" x14ac:dyDescent="0.2">
      <c r="A1" s="202" t="s">
        <v>708</v>
      </c>
      <c r="B1" s="202"/>
      <c r="C1" s="202"/>
      <c r="D1" s="202"/>
      <c r="E1" s="202"/>
      <c r="F1" s="202"/>
      <c r="G1" s="202"/>
      <c r="H1" s="202"/>
      <c r="I1" s="202"/>
      <c r="J1" s="202"/>
      <c r="K1" s="202"/>
      <c r="L1" s="202"/>
    </row>
    <row r="2" spans="1:17" ht="24.75" customHeight="1" x14ac:dyDescent="0.2">
      <c r="A2" s="203" t="s">
        <v>706</v>
      </c>
      <c r="B2" s="203"/>
      <c r="C2" s="203"/>
      <c r="D2" s="203"/>
      <c r="E2" s="203"/>
      <c r="F2" s="203"/>
      <c r="G2" s="203"/>
      <c r="H2" s="203"/>
      <c r="I2" s="203"/>
      <c r="J2" s="203"/>
      <c r="K2" s="203"/>
      <c r="L2" s="203"/>
    </row>
    <row r="3" spans="1:17" ht="31.5" customHeight="1" x14ac:dyDescent="0.2">
      <c r="A3" s="203" t="s">
        <v>777</v>
      </c>
      <c r="B3" s="203"/>
      <c r="C3" s="203"/>
      <c r="D3" s="203"/>
      <c r="E3" s="203"/>
      <c r="F3" s="203"/>
      <c r="G3" s="203"/>
      <c r="H3" s="203"/>
      <c r="I3" s="203"/>
      <c r="J3" s="203"/>
      <c r="K3" s="203"/>
      <c r="L3" s="203"/>
    </row>
    <row r="4" spans="1:17" ht="42.75" customHeight="1" x14ac:dyDescent="0.2">
      <c r="A4" s="203" t="s">
        <v>707</v>
      </c>
      <c r="B4" s="203"/>
      <c r="C4" s="203"/>
      <c r="D4" s="203"/>
      <c r="E4" s="203"/>
      <c r="F4" s="203"/>
      <c r="G4" s="203"/>
      <c r="H4" s="203"/>
      <c r="I4" s="203"/>
      <c r="J4" s="203"/>
      <c r="K4" s="203"/>
      <c r="L4" s="203"/>
      <c r="M4" s="10"/>
      <c r="N4" s="10"/>
      <c r="O4" s="10"/>
      <c r="P4" s="10"/>
      <c r="Q4" s="10"/>
    </row>
    <row r="5" spans="1:17" x14ac:dyDescent="0.2">
      <c r="A5" s="25" t="s">
        <v>51</v>
      </c>
      <c r="B5" s="25" t="s">
        <v>572</v>
      </c>
      <c r="C5" s="25" t="s">
        <v>53</v>
      </c>
      <c r="D5" s="25" t="s">
        <v>54</v>
      </c>
      <c r="E5" s="25" t="s">
        <v>55</v>
      </c>
      <c r="F5" s="25" t="s">
        <v>56</v>
      </c>
      <c r="G5" s="25" t="s">
        <v>57</v>
      </c>
      <c r="H5" s="25" t="s">
        <v>58</v>
      </c>
      <c r="I5" s="25" t="s">
        <v>59</v>
      </c>
      <c r="J5" s="25" t="s">
        <v>60</v>
      </c>
      <c r="K5" s="25" t="s">
        <v>2</v>
      </c>
      <c r="L5" s="25" t="s">
        <v>3</v>
      </c>
    </row>
    <row r="6" spans="1:17" x14ac:dyDescent="0.2">
      <c r="A6" s="2" t="s">
        <v>61</v>
      </c>
      <c r="B6" s="70" t="s">
        <v>573</v>
      </c>
      <c r="C6" s="76">
        <v>2632</v>
      </c>
      <c r="D6" s="63" t="s">
        <v>16</v>
      </c>
      <c r="E6" s="78">
        <v>1115</v>
      </c>
      <c r="F6" s="2" t="s">
        <v>222</v>
      </c>
      <c r="G6" s="76">
        <v>584</v>
      </c>
      <c r="H6" s="63" t="s">
        <v>102</v>
      </c>
      <c r="I6" s="78">
        <v>441</v>
      </c>
      <c r="J6" s="2" t="s">
        <v>441</v>
      </c>
      <c r="K6" s="79">
        <v>4772</v>
      </c>
      <c r="L6" s="72" t="s">
        <v>659</v>
      </c>
    </row>
    <row r="7" spans="1:17" x14ac:dyDescent="0.2">
      <c r="A7" s="2" t="s">
        <v>61</v>
      </c>
      <c r="B7" s="70" t="s">
        <v>574</v>
      </c>
      <c r="C7" s="77">
        <v>137</v>
      </c>
      <c r="D7" s="21" t="s">
        <v>391</v>
      </c>
      <c r="E7" s="78">
        <v>120</v>
      </c>
      <c r="F7" s="2" t="s">
        <v>341</v>
      </c>
      <c r="G7" s="77">
        <v>83</v>
      </c>
      <c r="H7" s="21" t="s">
        <v>237</v>
      </c>
      <c r="I7" s="78">
        <v>80</v>
      </c>
      <c r="J7" s="2" t="s">
        <v>70</v>
      </c>
      <c r="K7" s="80">
        <v>420</v>
      </c>
      <c r="L7" s="74" t="s">
        <v>316</v>
      </c>
    </row>
    <row r="8" spans="1:17" x14ac:dyDescent="0.2">
      <c r="A8" s="2" t="s">
        <v>61</v>
      </c>
      <c r="B8" s="70" t="s">
        <v>575</v>
      </c>
      <c r="C8" s="77">
        <v>95</v>
      </c>
      <c r="D8" s="21" t="s">
        <v>510</v>
      </c>
      <c r="E8" s="78">
        <v>45</v>
      </c>
      <c r="F8" s="2" t="s">
        <v>119</v>
      </c>
      <c r="G8" s="77">
        <v>28</v>
      </c>
      <c r="H8" s="21" t="s">
        <v>36</v>
      </c>
      <c r="I8" s="78">
        <v>35</v>
      </c>
      <c r="J8" s="2" t="s">
        <v>301</v>
      </c>
      <c r="K8" s="80">
        <v>203</v>
      </c>
      <c r="L8" s="74" t="s">
        <v>321</v>
      </c>
    </row>
    <row r="9" spans="1:17" x14ac:dyDescent="0.2">
      <c r="A9" s="2" t="s">
        <v>61</v>
      </c>
      <c r="B9" s="70" t="s">
        <v>576</v>
      </c>
      <c r="C9" s="77">
        <v>97</v>
      </c>
      <c r="D9" s="21" t="s">
        <v>541</v>
      </c>
      <c r="E9" s="78">
        <v>37</v>
      </c>
      <c r="F9" s="2" t="s">
        <v>365</v>
      </c>
      <c r="G9" s="77">
        <v>23</v>
      </c>
      <c r="H9" s="21" t="s">
        <v>112</v>
      </c>
      <c r="I9" s="78">
        <v>21</v>
      </c>
      <c r="J9" s="2" t="s">
        <v>152</v>
      </c>
      <c r="K9" s="80">
        <v>178</v>
      </c>
      <c r="L9" s="74" t="s">
        <v>18</v>
      </c>
    </row>
    <row r="10" spans="1:17" x14ac:dyDescent="0.2">
      <c r="A10" s="2" t="s">
        <v>61</v>
      </c>
      <c r="B10" s="70" t="s">
        <v>577</v>
      </c>
      <c r="C10" s="77">
        <v>439</v>
      </c>
      <c r="D10" s="21" t="s">
        <v>578</v>
      </c>
      <c r="E10" s="147"/>
      <c r="F10" s="148"/>
      <c r="G10" s="145"/>
      <c r="H10" s="146"/>
      <c r="I10" s="147"/>
      <c r="J10" s="148"/>
      <c r="K10" s="80">
        <v>442</v>
      </c>
      <c r="L10" s="74" t="s">
        <v>457</v>
      </c>
    </row>
    <row r="11" spans="1:17" x14ac:dyDescent="0.2">
      <c r="A11" s="2" t="s">
        <v>61</v>
      </c>
      <c r="B11" s="70" t="s">
        <v>0</v>
      </c>
      <c r="C11" s="77">
        <v>28</v>
      </c>
      <c r="D11" s="21" t="s">
        <v>416</v>
      </c>
      <c r="E11" s="147"/>
      <c r="F11" s="148"/>
      <c r="G11" s="145"/>
      <c r="H11" s="146"/>
      <c r="I11" s="147"/>
      <c r="J11" s="148"/>
      <c r="K11" s="80">
        <v>38</v>
      </c>
      <c r="L11" s="74" t="s">
        <v>461</v>
      </c>
    </row>
    <row r="12" spans="1:17" x14ac:dyDescent="0.2">
      <c r="A12" s="2" t="s">
        <v>61</v>
      </c>
      <c r="B12" s="70" t="s">
        <v>2</v>
      </c>
      <c r="C12" s="77">
        <f>SUBTOTAL(109,C6:C11)</f>
        <v>3428</v>
      </c>
      <c r="D12" s="21" t="str">
        <f>CONCATENATE("(",FIXED(_tbl263[[#This Row],[&lt;1]]/_tbl263[[#This Row],[Total]]*100,1),")")</f>
        <v>(56.6)</v>
      </c>
      <c r="E12" s="77">
        <f>SUBTOTAL(109,E6:E11)</f>
        <v>1317</v>
      </c>
      <c r="F12" s="21" t="str">
        <f>CONCATENATE("(",FIXED(_tbl263[[#This Row],[1-4]]/_tbl263[[#This Row],[Total]]*100,1),")")</f>
        <v>(21.8)</v>
      </c>
      <c r="G12" s="77">
        <f>SUBTOTAL(109,G6:G11)</f>
        <v>718</v>
      </c>
      <c r="H12" s="21" t="str">
        <f>CONCATENATE("(",FIXED(_tbl263[[#This Row],[5-10]]/_tbl263[[#This Row],[Total]]*100,1),")")</f>
        <v>(11.9)</v>
      </c>
      <c r="I12" s="77">
        <f>SUBTOTAL(109,I6:I11)</f>
        <v>577</v>
      </c>
      <c r="J12" s="21" t="str">
        <f>CONCATENATE("(",FIXED(_tbl263[[#This Row],[11-15]]/_tbl263[[#This Row],[Total]]*100,1),")")</f>
        <v>(9.5)</v>
      </c>
      <c r="K12" s="77">
        <f>SUBTOTAL(109,K6:K11)</f>
        <v>6053</v>
      </c>
      <c r="L12" s="21" t="str">
        <f>CONCATENATE("(",FIXED(_tbl263[[#This Row],[Total]]/$K$27*100,1),")")</f>
        <v>(33.3)</v>
      </c>
    </row>
    <row r="13" spans="1:17" x14ac:dyDescent="0.2">
      <c r="A13" s="2" t="s">
        <v>196</v>
      </c>
      <c r="B13" s="70" t="s">
        <v>573</v>
      </c>
      <c r="C13" s="77">
        <v>2625</v>
      </c>
      <c r="D13" s="21" t="s">
        <v>535</v>
      </c>
      <c r="E13" s="78">
        <v>1190</v>
      </c>
      <c r="F13" s="2" t="s">
        <v>372</v>
      </c>
      <c r="G13" s="77">
        <v>583</v>
      </c>
      <c r="H13" s="21" t="s">
        <v>180</v>
      </c>
      <c r="I13" s="78">
        <v>440</v>
      </c>
      <c r="J13" s="2" t="s">
        <v>347</v>
      </c>
      <c r="K13" s="80">
        <v>4838</v>
      </c>
      <c r="L13" s="74" t="s">
        <v>579</v>
      </c>
    </row>
    <row r="14" spans="1:17" x14ac:dyDescent="0.2">
      <c r="A14" s="2" t="s">
        <v>196</v>
      </c>
      <c r="B14" s="70" t="s">
        <v>574</v>
      </c>
      <c r="C14" s="77">
        <v>122</v>
      </c>
      <c r="D14" s="21" t="s">
        <v>165</v>
      </c>
      <c r="E14" s="78">
        <v>109</v>
      </c>
      <c r="F14" s="2" t="s">
        <v>438</v>
      </c>
      <c r="G14" s="77">
        <v>86</v>
      </c>
      <c r="H14" s="21" t="s">
        <v>90</v>
      </c>
      <c r="I14" s="78">
        <v>69</v>
      </c>
      <c r="J14" s="2" t="s">
        <v>366</v>
      </c>
      <c r="K14" s="80">
        <v>386</v>
      </c>
      <c r="L14" s="74" t="s">
        <v>290</v>
      </c>
    </row>
    <row r="15" spans="1:17" x14ac:dyDescent="0.2">
      <c r="A15" s="2" t="s">
        <v>196</v>
      </c>
      <c r="B15" s="70" t="s">
        <v>575</v>
      </c>
      <c r="C15" s="77">
        <v>79</v>
      </c>
      <c r="D15" s="21" t="s">
        <v>492</v>
      </c>
      <c r="E15" s="78">
        <v>33</v>
      </c>
      <c r="F15" s="2" t="s">
        <v>104</v>
      </c>
      <c r="G15" s="77">
        <v>20</v>
      </c>
      <c r="H15" s="21" t="s">
        <v>101</v>
      </c>
      <c r="I15" s="78">
        <v>29</v>
      </c>
      <c r="J15" s="2" t="s">
        <v>330</v>
      </c>
      <c r="K15" s="80">
        <v>161</v>
      </c>
      <c r="L15" s="74" t="s">
        <v>199</v>
      </c>
    </row>
    <row r="16" spans="1:17" x14ac:dyDescent="0.2">
      <c r="A16" s="2" t="s">
        <v>196</v>
      </c>
      <c r="B16" s="70" t="s">
        <v>576</v>
      </c>
      <c r="C16" s="77">
        <v>34</v>
      </c>
      <c r="D16" s="21" t="s">
        <v>490</v>
      </c>
      <c r="E16" s="78">
        <v>7</v>
      </c>
      <c r="F16" s="2" t="s">
        <v>406</v>
      </c>
      <c r="G16" s="77">
        <v>9</v>
      </c>
      <c r="H16" s="21" t="s">
        <v>223</v>
      </c>
      <c r="I16" s="78">
        <v>6</v>
      </c>
      <c r="J16" s="2" t="s">
        <v>187</v>
      </c>
      <c r="K16" s="80">
        <v>56</v>
      </c>
      <c r="L16" s="74" t="s">
        <v>390</v>
      </c>
    </row>
    <row r="17" spans="1:12" x14ac:dyDescent="0.2">
      <c r="A17" s="2" t="s">
        <v>196</v>
      </c>
      <c r="B17" s="70" t="s">
        <v>577</v>
      </c>
      <c r="C17" s="77">
        <v>591</v>
      </c>
      <c r="D17" s="21" t="s">
        <v>580</v>
      </c>
      <c r="E17" s="147"/>
      <c r="F17" s="148"/>
      <c r="G17" s="145"/>
      <c r="H17" s="146"/>
      <c r="I17" s="147"/>
      <c r="J17" s="148"/>
      <c r="K17" s="80">
        <v>600</v>
      </c>
      <c r="L17" s="74" t="s">
        <v>157</v>
      </c>
    </row>
    <row r="18" spans="1:12" x14ac:dyDescent="0.2">
      <c r="A18" s="2" t="s">
        <v>196</v>
      </c>
      <c r="B18" s="70" t="s">
        <v>0</v>
      </c>
      <c r="C18" s="77">
        <v>18</v>
      </c>
      <c r="D18" s="21" t="s">
        <v>420</v>
      </c>
      <c r="E18" s="147"/>
      <c r="F18" s="148"/>
      <c r="G18" s="145"/>
      <c r="H18" s="146"/>
      <c r="I18" s="147"/>
      <c r="J18" s="148"/>
      <c r="K18" s="80">
        <v>24</v>
      </c>
      <c r="L18" s="74" t="s">
        <v>303</v>
      </c>
    </row>
    <row r="19" spans="1:12" x14ac:dyDescent="0.2">
      <c r="A19" s="2" t="s">
        <v>196</v>
      </c>
      <c r="B19" s="70" t="s">
        <v>2</v>
      </c>
      <c r="C19" s="77">
        <f>SUBTOTAL(109,C13:C18)</f>
        <v>3469</v>
      </c>
      <c r="D19" s="21" t="str">
        <f>CONCATENATE("(",FIXED(_tbl263[[#This Row],[&lt;1]]/_tbl263[[#This Row],[Total]]*100,1),")")</f>
        <v>(57.2)</v>
      </c>
      <c r="E19" s="77">
        <f>SUBTOTAL(109,E13:E18)</f>
        <v>1339</v>
      </c>
      <c r="F19" s="21" t="str">
        <f>CONCATENATE("(",FIXED(_tbl263[[#This Row],[1-4]]/_tbl263[[#This Row],[Total]]*100,1),")")</f>
        <v>(22.1)</v>
      </c>
      <c r="G19" s="77">
        <f>SUBTOTAL(109,G13:G18)</f>
        <v>698</v>
      </c>
      <c r="H19" s="21" t="str">
        <f>CONCATENATE("(",FIXED(_tbl263[[#This Row],[5-10]]/_tbl263[[#This Row],[Total]]*100,1),")")</f>
        <v>(11.5)</v>
      </c>
      <c r="I19" s="77">
        <f>SUBTOTAL(109,I13:I18)</f>
        <v>544</v>
      </c>
      <c r="J19" s="21" t="str">
        <f>CONCATENATE("(",FIXED(_tbl263[[#This Row],[11-15]]/_tbl263[[#This Row],[Total]]*100,1),")")</f>
        <v>(9.0)</v>
      </c>
      <c r="K19" s="77">
        <f>SUBTOTAL(109,K13:K18)</f>
        <v>6065</v>
      </c>
      <c r="L19" s="21" t="str">
        <f>CONCATENATE("(",FIXED(_tbl263[[#This Row],[Total]]/$K$27*100,1),")")</f>
        <v>(33.4)</v>
      </c>
    </row>
    <row r="20" spans="1:12" x14ac:dyDescent="0.2">
      <c r="A20" s="2" t="s">
        <v>262</v>
      </c>
      <c r="B20" s="70" t="s">
        <v>573</v>
      </c>
      <c r="C20" s="77">
        <v>2514</v>
      </c>
      <c r="D20" s="21" t="s">
        <v>422</v>
      </c>
      <c r="E20" s="78">
        <v>1238</v>
      </c>
      <c r="F20" s="2" t="s">
        <v>318</v>
      </c>
      <c r="G20" s="77">
        <v>633</v>
      </c>
      <c r="H20" s="21" t="s">
        <v>112</v>
      </c>
      <c r="I20" s="78">
        <v>514</v>
      </c>
      <c r="J20" s="2" t="s">
        <v>230</v>
      </c>
      <c r="K20" s="80">
        <v>4899</v>
      </c>
      <c r="L20" s="74" t="s">
        <v>565</v>
      </c>
    </row>
    <row r="21" spans="1:12" x14ac:dyDescent="0.2">
      <c r="A21" s="2" t="s">
        <v>262</v>
      </c>
      <c r="B21" s="70" t="s">
        <v>574</v>
      </c>
      <c r="C21" s="77">
        <v>104</v>
      </c>
      <c r="D21" s="21" t="s">
        <v>466</v>
      </c>
      <c r="E21" s="78">
        <v>99</v>
      </c>
      <c r="F21" s="2" t="s">
        <v>322</v>
      </c>
      <c r="G21" s="77">
        <v>68</v>
      </c>
      <c r="H21" s="21" t="s">
        <v>149</v>
      </c>
      <c r="I21" s="78">
        <v>90</v>
      </c>
      <c r="J21" s="2" t="s">
        <v>84</v>
      </c>
      <c r="K21" s="80">
        <v>361</v>
      </c>
      <c r="L21" s="74" t="s">
        <v>242</v>
      </c>
    </row>
    <row r="22" spans="1:12" x14ac:dyDescent="0.2">
      <c r="A22" s="2" t="s">
        <v>262</v>
      </c>
      <c r="B22" s="70" t="s">
        <v>575</v>
      </c>
      <c r="C22" s="77">
        <v>65</v>
      </c>
      <c r="D22" s="21" t="s">
        <v>384</v>
      </c>
      <c r="E22" s="78">
        <v>47</v>
      </c>
      <c r="F22" s="2" t="s">
        <v>227</v>
      </c>
      <c r="G22" s="77">
        <v>23</v>
      </c>
      <c r="H22" s="21" t="s">
        <v>217</v>
      </c>
      <c r="I22" s="78">
        <v>36</v>
      </c>
      <c r="J22" s="2" t="s">
        <v>140</v>
      </c>
      <c r="K22" s="80">
        <v>171</v>
      </c>
      <c r="L22" s="74" t="s">
        <v>19</v>
      </c>
    </row>
    <row r="23" spans="1:12" x14ac:dyDescent="0.2">
      <c r="A23" s="2" t="s">
        <v>262</v>
      </c>
      <c r="B23" s="70" t="s">
        <v>576</v>
      </c>
      <c r="C23" s="77">
        <v>27</v>
      </c>
      <c r="D23" s="21" t="s">
        <v>89</v>
      </c>
      <c r="E23" s="78">
        <v>14</v>
      </c>
      <c r="F23" s="2" t="s">
        <v>367</v>
      </c>
      <c r="G23" s="77">
        <v>4</v>
      </c>
      <c r="H23" s="21" t="s">
        <v>220</v>
      </c>
      <c r="I23" s="78">
        <v>3</v>
      </c>
      <c r="J23" s="2" t="s">
        <v>326</v>
      </c>
      <c r="K23" s="80">
        <v>48</v>
      </c>
      <c r="L23" s="74" t="s">
        <v>417</v>
      </c>
    </row>
    <row r="24" spans="1:12" x14ac:dyDescent="0.2">
      <c r="A24" s="2" t="s">
        <v>262</v>
      </c>
      <c r="B24" s="70" t="s">
        <v>577</v>
      </c>
      <c r="C24" s="77">
        <v>516</v>
      </c>
      <c r="D24" s="21" t="s">
        <v>580</v>
      </c>
      <c r="E24" s="78">
        <v>3</v>
      </c>
      <c r="F24" s="2" t="s">
        <v>461</v>
      </c>
      <c r="G24" s="77">
        <v>5</v>
      </c>
      <c r="H24" s="21" t="s">
        <v>298</v>
      </c>
      <c r="I24" s="78">
        <v>0</v>
      </c>
      <c r="J24" s="2" t="s">
        <v>5</v>
      </c>
      <c r="K24" s="80">
        <v>524</v>
      </c>
      <c r="L24" s="74" t="s">
        <v>433</v>
      </c>
    </row>
    <row r="25" spans="1:12" x14ac:dyDescent="0.2">
      <c r="A25" s="2" t="s">
        <v>262</v>
      </c>
      <c r="B25" s="70" t="s">
        <v>0</v>
      </c>
      <c r="C25" s="77">
        <v>28</v>
      </c>
      <c r="D25" s="21" t="s">
        <v>419</v>
      </c>
      <c r="E25" s="78">
        <v>8</v>
      </c>
      <c r="F25" s="2" t="s">
        <v>143</v>
      </c>
      <c r="G25" s="77">
        <v>1</v>
      </c>
      <c r="H25" s="21" t="s">
        <v>25</v>
      </c>
      <c r="I25" s="78">
        <v>3</v>
      </c>
      <c r="J25" s="2" t="s">
        <v>159</v>
      </c>
      <c r="K25" s="80">
        <v>40</v>
      </c>
      <c r="L25" s="74" t="s">
        <v>408</v>
      </c>
    </row>
    <row r="26" spans="1:12" hidden="1" x14ac:dyDescent="0.2">
      <c r="A26" s="2" t="s">
        <v>262</v>
      </c>
      <c r="B26" s="2" t="s">
        <v>2</v>
      </c>
      <c r="C26" s="77">
        <f>SUBTOTAL(109,C20:C25)</f>
        <v>3254</v>
      </c>
      <c r="D26" s="21" t="str">
        <f>CONCATENATE("(",FIXED(_tbl263[[#This Row],[&lt;1]]/_tbl263[[#This Row],[Total]]*100,1),")")</f>
        <v>(53.8)</v>
      </c>
      <c r="E26" s="77">
        <f>SUBTOTAL(109,E20:E25)</f>
        <v>1409</v>
      </c>
      <c r="F26" s="21" t="str">
        <f>CONCATENATE("(",FIXED(_tbl263[[#This Row],[1-4]]/_tbl263[[#This Row],[Total]]*100,1),")")</f>
        <v>(23.3)</v>
      </c>
      <c r="G26" s="77">
        <f>SUBTOTAL(109,G20:G25)</f>
        <v>734</v>
      </c>
      <c r="H26" s="21" t="str">
        <f>CONCATENATE("(",FIXED(_tbl263[[#This Row],[5-10]]/_tbl263[[#This Row],[Total]]*100,1),")")</f>
        <v>(12.1)</v>
      </c>
      <c r="I26" s="77">
        <f>SUBTOTAL(109,I20:I25)</f>
        <v>646</v>
      </c>
      <c r="J26" s="21" t="str">
        <f>CONCATENATE("(",FIXED(_tbl263[[#This Row],[11-15]]/_tbl263[[#This Row],[Total]]*100,1),")")</f>
        <v>(10.7)</v>
      </c>
      <c r="K26" s="77">
        <f>SUBTOTAL(109,K20:K25)</f>
        <v>6043</v>
      </c>
      <c r="L26" s="21" t="str">
        <f>CONCATENATE("(",FIXED(_tbl263[[#This Row],[Total]]/$K$27*100,1),")")</f>
        <v>(33.3)</v>
      </c>
    </row>
    <row r="27" spans="1:12" x14ac:dyDescent="0.2">
      <c r="A27" s="2" t="s">
        <v>307</v>
      </c>
      <c r="B27" s="2" t="s">
        <v>2</v>
      </c>
      <c r="C27" s="77">
        <f>SUBTOTAL(109,C6:C11,C13:C18,C20:C25)</f>
        <v>10151</v>
      </c>
      <c r="D27" s="21" t="str">
        <f>CONCATENATE("(",FIXED(_tbl263[[#This Row],[&lt;1]]/_tbl263[[#This Row],[Total]]*100,1),")")</f>
        <v>(55.9)</v>
      </c>
      <c r="E27" s="77">
        <f>SUBTOTAL(109,E6:E11,E13:E18,E20:E25)</f>
        <v>4065</v>
      </c>
      <c r="F27" s="21" t="str">
        <f>CONCATENATE("(",FIXED(_tbl263[[#This Row],[1-4]]/_tbl263[[#This Row],[Total]]*100,1),")")</f>
        <v>(22.4)</v>
      </c>
      <c r="G27" s="77">
        <f>SUBTOTAL(109,G6:G11,G13:G18,G20:G25)</f>
        <v>2150</v>
      </c>
      <c r="H27" s="21" t="str">
        <f>CONCATENATE("(",FIXED(_tbl263[[#This Row],[5-10]]/_tbl263[[#This Row],[Total]]*100,1),")")</f>
        <v>(11.8)</v>
      </c>
      <c r="I27" s="77">
        <f>SUBTOTAL(109,I6:I11,I13:I18,I20:I25)</f>
        <v>1767</v>
      </c>
      <c r="J27" s="21" t="str">
        <f>CONCATENATE("(",FIXED(_tbl263[[#This Row],[11-15]]/_tbl263[[#This Row],[Total]]*100,1),")")</f>
        <v>(9.7)</v>
      </c>
      <c r="K27" s="77">
        <f>SUBTOTAL(109,K6:K11,K13:K18,K20:K25)</f>
        <v>18161</v>
      </c>
      <c r="L27" s="24" t="s">
        <v>33</v>
      </c>
    </row>
    <row r="28" spans="1:12" x14ac:dyDescent="0.2">
      <c r="A28" s="2"/>
      <c r="B28" s="2"/>
      <c r="C28" s="24"/>
      <c r="D28" s="24"/>
      <c r="E28" s="2"/>
      <c r="F28" s="2"/>
      <c r="G28" s="24"/>
      <c r="H28" s="24"/>
      <c r="I28" s="2"/>
      <c r="J28" s="2"/>
      <c r="K28" s="24"/>
      <c r="L28" s="24"/>
    </row>
    <row r="29" spans="1:12" x14ac:dyDescent="0.2">
      <c r="A29" s="26" t="s">
        <v>697</v>
      </c>
      <c r="B29" s="43"/>
      <c r="C29" s="44"/>
      <c r="D29" s="43"/>
      <c r="E29" s="44"/>
      <c r="F29" s="43"/>
      <c r="G29" s="44"/>
      <c r="H29" s="43"/>
      <c r="I29" s="44"/>
      <c r="J29" s="43"/>
      <c r="K29" s="44"/>
      <c r="L29" s="24"/>
    </row>
    <row r="30" spans="1:12" x14ac:dyDescent="0.2">
      <c r="A30" s="204" t="s">
        <v>783</v>
      </c>
      <c r="B30" s="204"/>
      <c r="C30" s="204"/>
      <c r="D30" s="204"/>
      <c r="E30" s="204"/>
      <c r="F30" s="204"/>
      <c r="G30" s="204"/>
      <c r="H30" s="204"/>
      <c r="I30" s="204"/>
      <c r="J30" s="204"/>
      <c r="K30" s="204"/>
      <c r="L30" s="24"/>
    </row>
    <row r="31" spans="1:12" ht="12.75" customHeight="1" x14ac:dyDescent="0.2">
      <c r="A31" s="23" t="s">
        <v>776</v>
      </c>
      <c r="B31" s="23"/>
      <c r="C31" s="23"/>
      <c r="D31" s="23"/>
      <c r="E31" s="23"/>
      <c r="F31" s="23"/>
      <c r="G31" s="23"/>
      <c r="H31" s="23"/>
      <c r="I31" s="23"/>
      <c r="J31" s="23"/>
      <c r="K31" s="23"/>
      <c r="L31" s="41"/>
    </row>
    <row r="32" spans="1:12" ht="12.75" customHeight="1" x14ac:dyDescent="0.2">
      <c r="A32" s="204" t="s">
        <v>828</v>
      </c>
      <c r="B32" s="204"/>
      <c r="C32" s="204"/>
      <c r="D32" s="204"/>
      <c r="E32" s="204"/>
      <c r="F32" s="204"/>
      <c r="G32" s="204"/>
      <c r="H32" s="204"/>
      <c r="I32" s="204"/>
      <c r="J32" s="204"/>
      <c r="K32" s="204"/>
      <c r="L32" s="41"/>
    </row>
    <row r="33" spans="1:12" ht="10.5" customHeight="1" x14ac:dyDescent="0.2"/>
    <row r="34" spans="1:12" ht="17.25" customHeight="1" x14ac:dyDescent="0.2">
      <c r="A34" s="202" t="s">
        <v>702</v>
      </c>
      <c r="B34" s="202"/>
      <c r="C34" s="202"/>
      <c r="D34" s="202"/>
      <c r="E34" s="202"/>
      <c r="F34" s="202"/>
      <c r="G34" s="202"/>
      <c r="H34" s="202"/>
      <c r="I34" s="202"/>
      <c r="J34" s="202"/>
      <c r="K34" s="202"/>
    </row>
    <row r="35" spans="1:12" ht="32.25" customHeight="1" x14ac:dyDescent="0.2">
      <c r="A35" s="205" t="s">
        <v>778</v>
      </c>
      <c r="B35" s="205"/>
      <c r="C35" s="205"/>
      <c r="D35" s="205"/>
      <c r="E35" s="205"/>
      <c r="F35" s="205"/>
      <c r="G35" s="205"/>
      <c r="H35" s="205"/>
      <c r="I35" s="205"/>
      <c r="J35" s="205"/>
      <c r="K35" s="205"/>
      <c r="L35" s="205"/>
    </row>
    <row r="37" spans="1:12" x14ac:dyDescent="0.2">
      <c r="A37" s="154" t="s">
        <v>695</v>
      </c>
      <c r="B37" s="1" t="s">
        <v>696</v>
      </c>
    </row>
    <row r="38" spans="1:12" x14ac:dyDescent="0.2">
      <c r="A38" s="12" t="s">
        <v>573</v>
      </c>
      <c r="B38" s="42">
        <v>0.79890975166565714</v>
      </c>
    </row>
    <row r="39" spans="1:12" x14ac:dyDescent="0.2">
      <c r="A39" s="12" t="s">
        <v>574</v>
      </c>
      <c r="B39" s="42">
        <v>6.4258576069599685E-2</v>
      </c>
    </row>
    <row r="40" spans="1:12" x14ac:dyDescent="0.2">
      <c r="A40" s="12" t="s">
        <v>575</v>
      </c>
      <c r="B40" s="42">
        <v>2.9458730246131822E-2</v>
      </c>
    </row>
    <row r="41" spans="1:12" x14ac:dyDescent="0.2">
      <c r="A41" s="12" t="s">
        <v>576</v>
      </c>
      <c r="B41" s="42">
        <v>1.5527779307306866E-2</v>
      </c>
    </row>
    <row r="42" spans="1:12" x14ac:dyDescent="0.2">
      <c r="A42" s="12" t="s">
        <v>577</v>
      </c>
      <c r="B42" s="42">
        <v>8.6228731898023242E-2</v>
      </c>
    </row>
    <row r="43" spans="1:12" x14ac:dyDescent="0.2">
      <c r="A43" s="12" t="s">
        <v>0</v>
      </c>
      <c r="B43" s="42">
        <v>5.6164308132812066E-3</v>
      </c>
    </row>
    <row r="44" spans="1:12" x14ac:dyDescent="0.2">
      <c r="A44" s="12" t="s">
        <v>530</v>
      </c>
      <c r="B44" s="42">
        <v>1</v>
      </c>
    </row>
    <row r="55" spans="1:11" x14ac:dyDescent="0.2">
      <c r="A55" s="26" t="s">
        <v>697</v>
      </c>
      <c r="B55" s="43"/>
      <c r="C55" s="44"/>
      <c r="D55" s="43"/>
      <c r="E55" s="44"/>
      <c r="F55" s="43"/>
      <c r="G55" s="44"/>
      <c r="H55" s="43"/>
      <c r="I55" s="44"/>
      <c r="J55" s="43"/>
      <c r="K55" s="44"/>
    </row>
    <row r="56" spans="1:11" x14ac:dyDescent="0.2">
      <c r="A56" s="204" t="s">
        <v>783</v>
      </c>
      <c r="B56" s="204"/>
      <c r="C56" s="204"/>
      <c r="D56" s="204"/>
      <c r="E56" s="204"/>
      <c r="F56" s="204"/>
      <c r="G56" s="204"/>
      <c r="H56" s="204"/>
      <c r="I56" s="204"/>
      <c r="J56" s="204"/>
      <c r="K56" s="204"/>
    </row>
    <row r="57" spans="1:11" x14ac:dyDescent="0.2">
      <c r="A57" s="23" t="s">
        <v>776</v>
      </c>
      <c r="B57" s="23"/>
      <c r="C57" s="23"/>
      <c r="D57" s="23"/>
      <c r="E57" s="23"/>
      <c r="F57" s="23"/>
      <c r="G57" s="23"/>
      <c r="H57" s="23"/>
      <c r="I57" s="23"/>
      <c r="J57" s="23"/>
      <c r="K57" s="23"/>
    </row>
  </sheetData>
  <mergeCells count="9">
    <mergeCell ref="A1:L1"/>
    <mergeCell ref="A2:L2"/>
    <mergeCell ref="A3:L3"/>
    <mergeCell ref="A4:L4"/>
    <mergeCell ref="A56:K56"/>
    <mergeCell ref="A35:L35"/>
    <mergeCell ref="A30:K30"/>
    <mergeCell ref="A34:K34"/>
    <mergeCell ref="A32:K32"/>
  </mergeCells>
  <conditionalFormatting sqref="A35:L35 A6:L31 L32">
    <cfRule type="expression" dxfId="297" priority="4">
      <formula>IF($B6="Total",1,0)</formula>
    </cfRule>
  </conditionalFormatting>
  <conditionalFormatting sqref="A6:A28">
    <cfRule type="expression" dxfId="296" priority="3">
      <formula>IF(OR($B5="Transport organisation type",$B6="Total",$B5="Total"),0,1)</formula>
    </cfRule>
  </conditionalFormatting>
  <conditionalFormatting sqref="A31">
    <cfRule type="expression" dxfId="295" priority="5">
      <formula>IF(OR($B27="Transport organisation type",$B31="Total",$B27="Total"),0,1)</formula>
    </cfRule>
  </conditionalFormatting>
  <conditionalFormatting sqref="A30">
    <cfRule type="expression" dxfId="294" priority="6">
      <formula>IF(OR($B27="Transport organisation type",$B30="Total",$B27="Total"),0,1)</formula>
    </cfRule>
  </conditionalFormatting>
  <conditionalFormatting sqref="A29">
    <cfRule type="expression" dxfId="293" priority="7">
      <formula>IF(OR($B27="Transport organisation type",$B29="Total",$B27="Total"),0,1)</formula>
    </cfRule>
  </conditionalFormatting>
  <conditionalFormatting sqref="A35">
    <cfRule type="expression" dxfId="292" priority="8">
      <formula>IF(OR($B27="Transport organisation type",$B35="Total",$B27="Total"),0,1)</formula>
    </cfRule>
  </conditionalFormatting>
  <pageMargins left="0.7" right="0.7" top="0.75" bottom="0.75" header="0.3" footer="0.3"/>
  <pageSetup paperSize="9" scale="61"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N57"/>
  <sheetViews>
    <sheetView showGridLines="0" showRowColHeaders="0" topLeftCell="A22" zoomScaleNormal="100" workbookViewId="0">
      <selection sqref="A1:L1"/>
    </sheetView>
  </sheetViews>
  <sheetFormatPr defaultRowHeight="12.75" x14ac:dyDescent="0.2"/>
  <cols>
    <col min="1" max="1" width="18.42578125" style="1" customWidth="1"/>
    <col min="2" max="2" width="9.42578125" style="1" customWidth="1"/>
    <col min="3" max="3" width="8.85546875" style="1" bestFit="1" customWidth="1"/>
    <col min="4" max="4" width="6.28515625" style="1" bestFit="1" customWidth="1"/>
    <col min="5" max="5" width="9.7109375" style="1" bestFit="1" customWidth="1"/>
    <col min="6" max="6" width="7.42578125" style="1" bestFit="1" customWidth="1"/>
    <col min="7" max="7" width="10.85546875" style="1" bestFit="1" customWidth="1"/>
    <col min="8" max="8" width="8.5703125" style="1" bestFit="1" customWidth="1"/>
    <col min="9" max="9" width="12" style="1" bestFit="1" customWidth="1"/>
    <col min="10" max="10" width="7.7109375" style="1" customWidth="1"/>
    <col min="11" max="11" width="11.140625" style="1" bestFit="1" customWidth="1"/>
    <col min="12" max="16384" width="9.140625" style="1"/>
  </cols>
  <sheetData>
    <row r="1" spans="1:14" ht="37.5" customHeight="1" x14ac:dyDescent="0.2">
      <c r="A1" s="202" t="s">
        <v>703</v>
      </c>
      <c r="B1" s="202"/>
      <c r="C1" s="202"/>
      <c r="D1" s="202"/>
      <c r="E1" s="202"/>
      <c r="F1" s="202"/>
      <c r="G1" s="202"/>
      <c r="H1" s="202"/>
      <c r="I1" s="202"/>
      <c r="J1" s="202"/>
      <c r="K1" s="202"/>
      <c r="L1" s="202"/>
      <c r="M1" s="202"/>
      <c r="N1" s="202"/>
    </row>
    <row r="2" spans="1:14" ht="30.75" customHeight="1" x14ac:dyDescent="0.2">
      <c r="A2" s="206" t="s">
        <v>710</v>
      </c>
      <c r="B2" s="206"/>
      <c r="C2" s="206"/>
      <c r="D2" s="206"/>
      <c r="E2" s="206"/>
      <c r="F2" s="206"/>
      <c r="G2" s="206"/>
      <c r="H2" s="206"/>
      <c r="I2" s="206"/>
      <c r="J2" s="206"/>
      <c r="K2" s="206"/>
      <c r="L2" s="102"/>
      <c r="M2" s="45"/>
      <c r="N2" s="45"/>
    </row>
    <row r="3" spans="1:14" ht="48" customHeight="1" x14ac:dyDescent="0.2">
      <c r="A3" s="206" t="s">
        <v>779</v>
      </c>
      <c r="B3" s="206"/>
      <c r="C3" s="206"/>
      <c r="D3" s="206"/>
      <c r="E3" s="206"/>
      <c r="F3" s="206"/>
      <c r="G3" s="206"/>
      <c r="H3" s="206"/>
      <c r="I3" s="206"/>
      <c r="J3" s="206"/>
      <c r="K3" s="206"/>
      <c r="L3" s="102"/>
      <c r="M3" s="45"/>
      <c r="N3" s="45"/>
    </row>
    <row r="4" spans="1:14" ht="53.25" customHeight="1" x14ac:dyDescent="0.2">
      <c r="A4" s="206" t="s">
        <v>711</v>
      </c>
      <c r="B4" s="206"/>
      <c r="C4" s="206"/>
      <c r="D4" s="206"/>
      <c r="E4" s="206"/>
      <c r="F4" s="206"/>
      <c r="G4" s="206"/>
      <c r="H4" s="206"/>
      <c r="I4" s="206"/>
      <c r="J4" s="206"/>
      <c r="K4" s="206"/>
      <c r="L4" s="102"/>
      <c r="M4" s="45"/>
      <c r="N4" s="45"/>
    </row>
    <row r="5" spans="1:14" x14ac:dyDescent="0.2">
      <c r="A5" s="25" t="s">
        <v>581</v>
      </c>
      <c r="B5" s="25" t="s">
        <v>53</v>
      </c>
      <c r="C5" s="25" t="s">
        <v>54</v>
      </c>
      <c r="D5" s="25" t="s">
        <v>55</v>
      </c>
      <c r="E5" s="25" t="s">
        <v>56</v>
      </c>
      <c r="F5" s="25" t="s">
        <v>57</v>
      </c>
      <c r="G5" s="25" t="s">
        <v>58</v>
      </c>
      <c r="H5" s="25" t="s">
        <v>59</v>
      </c>
      <c r="I5" s="25" t="s">
        <v>60</v>
      </c>
      <c r="J5" s="25" t="s">
        <v>2</v>
      </c>
      <c r="K5" s="25" t="s">
        <v>3</v>
      </c>
    </row>
    <row r="6" spans="1:14" x14ac:dyDescent="0.2">
      <c r="A6" s="70" t="s">
        <v>442</v>
      </c>
      <c r="B6" s="18">
        <v>0</v>
      </c>
      <c r="C6" s="19" t="s">
        <v>5</v>
      </c>
      <c r="D6" s="2">
        <v>10</v>
      </c>
      <c r="E6" s="2" t="s">
        <v>200</v>
      </c>
      <c r="F6" s="18">
        <v>11</v>
      </c>
      <c r="G6" s="19" t="s">
        <v>360</v>
      </c>
      <c r="H6" s="18">
        <v>10</v>
      </c>
      <c r="I6" s="19" t="s">
        <v>200</v>
      </c>
      <c r="J6" s="81">
        <v>31</v>
      </c>
      <c r="K6" s="70" t="s">
        <v>199</v>
      </c>
    </row>
    <row r="7" spans="1:14" x14ac:dyDescent="0.2">
      <c r="A7" s="70" t="s">
        <v>443</v>
      </c>
      <c r="B7" s="20">
        <v>11</v>
      </c>
      <c r="C7" s="21" t="s">
        <v>407</v>
      </c>
      <c r="D7" s="148"/>
      <c r="E7" s="148"/>
      <c r="F7" s="149"/>
      <c r="G7" s="146"/>
      <c r="H7" s="149"/>
      <c r="I7" s="146"/>
      <c r="J7" s="81">
        <v>16</v>
      </c>
      <c r="K7" s="70" t="s">
        <v>226</v>
      </c>
      <c r="N7" s="78"/>
    </row>
    <row r="8" spans="1:14" x14ac:dyDescent="0.2">
      <c r="A8" s="70" t="s">
        <v>444</v>
      </c>
      <c r="B8" s="20">
        <v>76</v>
      </c>
      <c r="C8" s="21" t="s">
        <v>49</v>
      </c>
      <c r="D8" s="2">
        <v>21</v>
      </c>
      <c r="E8" s="2" t="s">
        <v>435</v>
      </c>
      <c r="F8" s="20">
        <v>12</v>
      </c>
      <c r="G8" s="21" t="s">
        <v>441</v>
      </c>
      <c r="H8" s="20">
        <v>22</v>
      </c>
      <c r="I8" s="21" t="s">
        <v>251</v>
      </c>
      <c r="J8" s="81">
        <v>131</v>
      </c>
      <c r="K8" s="70" t="s">
        <v>91</v>
      </c>
    </row>
    <row r="9" spans="1:14" x14ac:dyDescent="0.2">
      <c r="A9" s="70" t="s">
        <v>445</v>
      </c>
      <c r="B9" s="20">
        <v>17</v>
      </c>
      <c r="C9" s="21" t="s">
        <v>343</v>
      </c>
      <c r="D9" s="2">
        <v>21</v>
      </c>
      <c r="E9" s="2" t="s">
        <v>367</v>
      </c>
      <c r="F9" s="20">
        <v>15</v>
      </c>
      <c r="G9" s="21" t="s">
        <v>365</v>
      </c>
      <c r="H9" s="20">
        <v>19</v>
      </c>
      <c r="I9" s="21" t="s">
        <v>100</v>
      </c>
      <c r="J9" s="81">
        <v>72</v>
      </c>
      <c r="K9" s="70" t="s">
        <v>10</v>
      </c>
    </row>
    <row r="10" spans="1:14" x14ac:dyDescent="0.2">
      <c r="A10" s="70" t="s">
        <v>446</v>
      </c>
      <c r="B10" s="20">
        <v>35</v>
      </c>
      <c r="C10" s="21" t="s">
        <v>291</v>
      </c>
      <c r="D10" s="2">
        <v>15</v>
      </c>
      <c r="E10" s="2" t="s">
        <v>70</v>
      </c>
      <c r="F10" s="20">
        <v>12</v>
      </c>
      <c r="G10" s="21" t="s">
        <v>320</v>
      </c>
      <c r="H10" s="20">
        <v>17</v>
      </c>
      <c r="I10" s="21" t="s">
        <v>267</v>
      </c>
      <c r="J10" s="81">
        <v>79</v>
      </c>
      <c r="K10" s="70" t="s">
        <v>153</v>
      </c>
    </row>
    <row r="11" spans="1:14" x14ac:dyDescent="0.2">
      <c r="A11" s="70" t="s">
        <v>447</v>
      </c>
      <c r="B11" s="20">
        <v>24</v>
      </c>
      <c r="C11" s="21" t="s">
        <v>146</v>
      </c>
      <c r="D11" s="2">
        <v>23</v>
      </c>
      <c r="E11" s="2" t="s">
        <v>114</v>
      </c>
      <c r="F11" s="20">
        <v>10</v>
      </c>
      <c r="G11" s="21" t="s">
        <v>219</v>
      </c>
      <c r="H11" s="20">
        <v>12</v>
      </c>
      <c r="I11" s="21" t="s">
        <v>275</v>
      </c>
      <c r="J11" s="81">
        <v>69</v>
      </c>
      <c r="K11" s="70" t="s">
        <v>400</v>
      </c>
    </row>
    <row r="12" spans="1:14" x14ac:dyDescent="0.2">
      <c r="A12" s="70" t="s">
        <v>448</v>
      </c>
      <c r="B12" s="138">
        <v>0</v>
      </c>
      <c r="C12" s="139">
        <v>0</v>
      </c>
      <c r="D12" s="138">
        <v>0</v>
      </c>
      <c r="E12" s="139">
        <v>0</v>
      </c>
      <c r="F12" s="138">
        <v>0</v>
      </c>
      <c r="G12" s="139">
        <v>0</v>
      </c>
      <c r="H12" s="138">
        <v>0</v>
      </c>
      <c r="I12" s="139">
        <v>0</v>
      </c>
      <c r="J12" s="81">
        <v>0</v>
      </c>
      <c r="K12" s="140">
        <v>0</v>
      </c>
    </row>
    <row r="13" spans="1:14" x14ac:dyDescent="0.2">
      <c r="A13" s="70" t="s">
        <v>449</v>
      </c>
      <c r="B13" s="149"/>
      <c r="C13" s="146"/>
      <c r="D13" s="148"/>
      <c r="E13" s="148"/>
      <c r="F13" s="149"/>
      <c r="G13" s="146"/>
      <c r="H13" s="149"/>
      <c r="I13" s="146"/>
      <c r="J13" s="81">
        <v>7</v>
      </c>
      <c r="K13" s="70" t="s">
        <v>461</v>
      </c>
    </row>
    <row r="14" spans="1:14" x14ac:dyDescent="0.2">
      <c r="A14" s="70" t="s">
        <v>450</v>
      </c>
      <c r="B14" s="20">
        <v>75</v>
      </c>
      <c r="C14" s="21" t="s">
        <v>205</v>
      </c>
      <c r="D14" s="2">
        <v>107</v>
      </c>
      <c r="E14" s="2" t="s">
        <v>374</v>
      </c>
      <c r="F14" s="20">
        <v>90</v>
      </c>
      <c r="G14" s="21" t="s">
        <v>311</v>
      </c>
      <c r="H14" s="20">
        <v>58</v>
      </c>
      <c r="I14" s="21" t="s">
        <v>176</v>
      </c>
      <c r="J14" s="81">
        <v>330</v>
      </c>
      <c r="K14" s="70" t="s">
        <v>254</v>
      </c>
    </row>
    <row r="15" spans="1:14" x14ac:dyDescent="0.2">
      <c r="A15" s="70" t="s">
        <v>451</v>
      </c>
      <c r="B15" s="20">
        <v>11</v>
      </c>
      <c r="C15" s="21" t="s">
        <v>70</v>
      </c>
      <c r="D15" s="2">
        <v>17</v>
      </c>
      <c r="E15" s="2" t="s">
        <v>388</v>
      </c>
      <c r="F15" s="20">
        <v>12</v>
      </c>
      <c r="G15" s="21" t="s">
        <v>308</v>
      </c>
      <c r="H15" s="20">
        <v>18</v>
      </c>
      <c r="I15" s="21" t="s">
        <v>373</v>
      </c>
      <c r="J15" s="81">
        <v>58</v>
      </c>
      <c r="K15" s="70" t="s">
        <v>359</v>
      </c>
    </row>
    <row r="16" spans="1:14" x14ac:dyDescent="0.2">
      <c r="A16" s="70" t="s">
        <v>452</v>
      </c>
      <c r="B16" s="20">
        <v>93</v>
      </c>
      <c r="C16" s="21" t="s">
        <v>35</v>
      </c>
      <c r="D16" s="2">
        <v>71</v>
      </c>
      <c r="E16" s="2" t="s">
        <v>376</v>
      </c>
      <c r="F16" s="20">
        <v>33</v>
      </c>
      <c r="G16" s="21" t="s">
        <v>219</v>
      </c>
      <c r="H16" s="20">
        <v>30</v>
      </c>
      <c r="I16" s="21" t="s">
        <v>385</v>
      </c>
      <c r="J16" s="81">
        <v>227</v>
      </c>
      <c r="K16" s="70" t="s">
        <v>132</v>
      </c>
    </row>
    <row r="17" spans="1:14" x14ac:dyDescent="0.2">
      <c r="A17" s="70" t="s">
        <v>453</v>
      </c>
      <c r="B17" s="20">
        <v>3</v>
      </c>
      <c r="C17" s="21" t="s">
        <v>46</v>
      </c>
      <c r="D17" s="2">
        <v>19</v>
      </c>
      <c r="E17" s="2" t="s">
        <v>227</v>
      </c>
      <c r="F17" s="20">
        <v>26</v>
      </c>
      <c r="G17" s="21" t="s">
        <v>513</v>
      </c>
      <c r="H17" s="20">
        <v>21</v>
      </c>
      <c r="I17" s="21" t="s">
        <v>268</v>
      </c>
      <c r="J17" s="81">
        <v>69</v>
      </c>
      <c r="K17" s="70" t="s">
        <v>400</v>
      </c>
      <c r="N17" s="78"/>
    </row>
    <row r="18" spans="1:14" x14ac:dyDescent="0.2">
      <c r="A18" s="70" t="s">
        <v>454</v>
      </c>
      <c r="B18" s="20">
        <v>15</v>
      </c>
      <c r="C18" s="21" t="s">
        <v>163</v>
      </c>
      <c r="D18" s="2">
        <v>20</v>
      </c>
      <c r="E18" s="2" t="s">
        <v>216</v>
      </c>
      <c r="F18" s="20">
        <v>12</v>
      </c>
      <c r="G18" s="21" t="s">
        <v>133</v>
      </c>
      <c r="H18" s="20">
        <v>29</v>
      </c>
      <c r="I18" s="21" t="s">
        <v>253</v>
      </c>
      <c r="J18" s="81">
        <v>76</v>
      </c>
      <c r="K18" s="70" t="s">
        <v>340</v>
      </c>
      <c r="N18" s="78"/>
    </row>
    <row r="19" spans="1:14" x14ac:dyDescent="0.2">
      <c r="A19" s="70" t="s">
        <v>0</v>
      </c>
      <c r="B19" s="20">
        <v>2</v>
      </c>
      <c r="C19" s="21" t="s">
        <v>396</v>
      </c>
      <c r="D19" s="2">
        <v>0</v>
      </c>
      <c r="E19" s="2" t="s">
        <v>5</v>
      </c>
      <c r="F19" s="20">
        <v>0</v>
      </c>
      <c r="G19" s="21" t="s">
        <v>5</v>
      </c>
      <c r="H19" s="20">
        <v>0</v>
      </c>
      <c r="I19" s="21" t="s">
        <v>5</v>
      </c>
      <c r="J19" s="81">
        <v>2</v>
      </c>
      <c r="K19" s="70" t="s">
        <v>375</v>
      </c>
    </row>
    <row r="20" spans="1:14" x14ac:dyDescent="0.2">
      <c r="A20" s="2" t="s">
        <v>530</v>
      </c>
      <c r="B20" s="2">
        <f>SUBTOTAL(109,B6:B19)</f>
        <v>362</v>
      </c>
      <c r="C20" s="20" t="str">
        <f>CONCATENATE("(",FIXED(_tbl27[[#This Row],[&lt;1]]/_tbl27[[#This Row],[Total]]*100,1),")")</f>
        <v>(31.0)</v>
      </c>
      <c r="D20" s="2">
        <f>SUBTOTAL(109,D6:D19)</f>
        <v>324</v>
      </c>
      <c r="E20" s="20" t="str">
        <f>CONCATENATE("(",FIXED(_tbl27[[#This Row],[1-4]]/_tbl27[[#This Row],[Total]]*100,1),")")</f>
        <v>(27.8)</v>
      </c>
      <c r="F20" s="2">
        <f>SUBTOTAL(109,F6:F19)</f>
        <v>233</v>
      </c>
      <c r="G20" s="20" t="str">
        <f>CONCATENATE("(",FIXED(_tbl27[[#This Row],[5-10]]/_tbl27[[#This Row],[Total]]*100,1),")")</f>
        <v>(20.0)</v>
      </c>
      <c r="H20" s="2">
        <f>SUBTOTAL(109,H6:H19)</f>
        <v>236</v>
      </c>
      <c r="I20" s="20" t="str">
        <f>CONCATENATE("(",FIXED(_tbl27[[#This Row],[11-15]]/_tbl27[[#This Row],[Total]]*100,1),")")</f>
        <v>(20.2)</v>
      </c>
      <c r="J20" s="78">
        <f>SUBTOTAL(109,J6:J19)</f>
        <v>1167</v>
      </c>
      <c r="K20" s="20" t="s">
        <v>33</v>
      </c>
    </row>
    <row r="21" spans="1:14" x14ac:dyDescent="0.2">
      <c r="A21" s="2"/>
      <c r="B21" s="2"/>
      <c r="C21" s="24"/>
      <c r="D21" s="24"/>
      <c r="E21" s="2"/>
      <c r="F21" s="2"/>
      <c r="G21" s="24"/>
      <c r="H21" s="24"/>
      <c r="I21" s="2"/>
      <c r="J21" s="2"/>
      <c r="K21" s="24"/>
    </row>
    <row r="22" spans="1:14" ht="14.25" customHeight="1" x14ac:dyDescent="0.2">
      <c r="A22" s="26" t="s">
        <v>697</v>
      </c>
      <c r="B22" s="43"/>
      <c r="C22" s="46"/>
      <c r="D22" s="43"/>
      <c r="E22" s="46"/>
      <c r="F22" s="43"/>
      <c r="G22" s="46"/>
      <c r="H22" s="43"/>
      <c r="I22" s="46"/>
      <c r="J22" s="43"/>
      <c r="K22" s="46"/>
    </row>
    <row r="23" spans="1:14" ht="20.25" customHeight="1" x14ac:dyDescent="0.2">
      <c r="A23" s="208" t="s">
        <v>781</v>
      </c>
      <c r="B23" s="208"/>
      <c r="C23" s="208"/>
      <c r="D23" s="208"/>
      <c r="E23" s="208"/>
      <c r="F23" s="208"/>
      <c r="G23" s="208"/>
      <c r="H23" s="208"/>
      <c r="I23" s="208"/>
      <c r="J23" s="208"/>
      <c r="K23" s="208"/>
    </row>
    <row r="24" spans="1:14" ht="10.5" customHeight="1" x14ac:dyDescent="0.2">
      <c r="A24" s="209" t="s">
        <v>782</v>
      </c>
      <c r="B24" s="209"/>
      <c r="C24" s="209"/>
      <c r="D24" s="209"/>
      <c r="E24" s="209"/>
      <c r="F24" s="209"/>
      <c r="G24" s="209"/>
      <c r="H24" s="209"/>
      <c r="I24" s="209"/>
      <c r="J24" s="209"/>
      <c r="K24" s="209"/>
    </row>
    <row r="25" spans="1:14" x14ac:dyDescent="0.2">
      <c r="A25" s="23" t="s">
        <v>709</v>
      </c>
      <c r="B25" s="47"/>
      <c r="C25" s="48"/>
      <c r="D25" s="47"/>
      <c r="E25" s="48"/>
      <c r="F25" s="47"/>
      <c r="G25" s="48"/>
      <c r="H25" s="47"/>
      <c r="I25" s="48"/>
      <c r="J25" s="47"/>
      <c r="K25" s="48"/>
    </row>
    <row r="26" spans="1:14" ht="21" customHeight="1" x14ac:dyDescent="0.2">
      <c r="A26" s="207" t="s">
        <v>780</v>
      </c>
      <c r="B26" s="207"/>
      <c r="C26" s="207"/>
      <c r="D26" s="207"/>
      <c r="E26" s="207"/>
      <c r="F26" s="207"/>
      <c r="G26" s="207"/>
      <c r="H26" s="207"/>
      <c r="I26" s="207"/>
      <c r="J26" s="207"/>
      <c r="K26" s="207"/>
    </row>
    <row r="27" spans="1:14" ht="35.25" customHeight="1" x14ac:dyDescent="0.2">
      <c r="A27" s="210" t="s">
        <v>829</v>
      </c>
      <c r="B27" s="210"/>
      <c r="C27" s="210"/>
      <c r="D27" s="210"/>
      <c r="E27" s="210"/>
      <c r="F27" s="210"/>
      <c r="G27" s="210"/>
      <c r="H27" s="210"/>
      <c r="I27" s="210"/>
      <c r="J27" s="210"/>
      <c r="K27" s="210"/>
      <c r="L27" s="99"/>
      <c r="M27" s="202"/>
      <c r="N27" s="202"/>
    </row>
    <row r="28" spans="1:14" ht="37.5" customHeight="1" x14ac:dyDescent="0.2">
      <c r="A28" s="202" t="s">
        <v>704</v>
      </c>
      <c r="B28" s="202"/>
      <c r="C28" s="202"/>
      <c r="D28" s="202"/>
      <c r="E28" s="202"/>
      <c r="F28" s="202"/>
      <c r="G28" s="202"/>
      <c r="H28" s="202"/>
      <c r="I28" s="202"/>
      <c r="J28" s="202"/>
      <c r="K28" s="202"/>
      <c r="L28" s="100"/>
      <c r="M28" s="206"/>
      <c r="N28" s="206"/>
    </row>
    <row r="29" spans="1:14" ht="44.25" customHeight="1" x14ac:dyDescent="0.2">
      <c r="A29" s="206" t="s">
        <v>714</v>
      </c>
      <c r="B29" s="206"/>
      <c r="C29" s="206"/>
      <c r="D29" s="206"/>
      <c r="E29" s="206"/>
      <c r="F29" s="206"/>
      <c r="G29" s="206"/>
      <c r="H29" s="206"/>
      <c r="I29" s="206"/>
      <c r="J29" s="206"/>
      <c r="K29" s="206"/>
    </row>
    <row r="31" spans="1:14" x14ac:dyDescent="0.2">
      <c r="A31" s="141" t="s">
        <v>581</v>
      </c>
      <c r="B31" s="141" t="s">
        <v>696</v>
      </c>
    </row>
    <row r="32" spans="1:14" x14ac:dyDescent="0.2">
      <c r="A32" s="142" t="s">
        <v>442</v>
      </c>
      <c r="B32" s="143">
        <v>2.6563838903170524E-2</v>
      </c>
    </row>
    <row r="33" spans="1:2" x14ac:dyDescent="0.2">
      <c r="A33" s="142" t="s">
        <v>443</v>
      </c>
      <c r="B33" s="143">
        <v>1.3710368466152529E-2</v>
      </c>
    </row>
    <row r="34" spans="1:2" x14ac:dyDescent="0.2">
      <c r="A34" s="142" t="s">
        <v>444</v>
      </c>
      <c r="B34" s="143">
        <v>0.11225364181662383</v>
      </c>
    </row>
    <row r="35" spans="1:2" x14ac:dyDescent="0.2">
      <c r="A35" s="142" t="s">
        <v>445</v>
      </c>
      <c r="B35" s="143">
        <v>6.1696658097686374E-2</v>
      </c>
    </row>
    <row r="36" spans="1:2" x14ac:dyDescent="0.2">
      <c r="A36" s="142" t="s">
        <v>446</v>
      </c>
      <c r="B36" s="143">
        <v>6.7694944301628104E-2</v>
      </c>
    </row>
    <row r="37" spans="1:2" x14ac:dyDescent="0.2">
      <c r="A37" s="142" t="s">
        <v>447</v>
      </c>
      <c r="B37" s="143">
        <v>5.9125964010282778E-2</v>
      </c>
    </row>
    <row r="38" spans="1:2" x14ac:dyDescent="0.2">
      <c r="A38" s="142" t="s">
        <v>448</v>
      </c>
      <c r="B38" s="143">
        <v>0</v>
      </c>
    </row>
    <row r="39" spans="1:2" x14ac:dyDescent="0.2">
      <c r="A39" s="142" t="s">
        <v>449</v>
      </c>
      <c r="B39" s="143">
        <v>5.9982862039417309E-3</v>
      </c>
    </row>
    <row r="40" spans="1:2" x14ac:dyDescent="0.2">
      <c r="A40" s="142" t="s">
        <v>450</v>
      </c>
      <c r="B40" s="143">
        <v>0.28277634961439591</v>
      </c>
    </row>
    <row r="41" spans="1:2" x14ac:dyDescent="0.2">
      <c r="A41" s="142" t="s">
        <v>451</v>
      </c>
      <c r="B41" s="143">
        <v>4.9700085689802914E-2</v>
      </c>
    </row>
    <row r="42" spans="1:2" x14ac:dyDescent="0.2">
      <c r="A42" s="142" t="s">
        <v>452</v>
      </c>
      <c r="B42" s="143">
        <v>0.19451585261353899</v>
      </c>
    </row>
    <row r="43" spans="1:2" x14ac:dyDescent="0.2">
      <c r="A43" s="142" t="s">
        <v>453</v>
      </c>
      <c r="B43" s="143">
        <v>5.9125964010282778E-2</v>
      </c>
    </row>
    <row r="44" spans="1:2" x14ac:dyDescent="0.2">
      <c r="A44" s="142" t="s">
        <v>454</v>
      </c>
      <c r="B44" s="143">
        <v>6.5124250214224508E-2</v>
      </c>
    </row>
    <row r="45" spans="1:2" x14ac:dyDescent="0.2">
      <c r="A45" s="142" t="s">
        <v>0</v>
      </c>
      <c r="B45" s="143">
        <v>1.7137960582690661E-3</v>
      </c>
    </row>
    <row r="46" spans="1:2" x14ac:dyDescent="0.2">
      <c r="A46" s="142" t="s">
        <v>530</v>
      </c>
      <c r="B46" s="143">
        <v>1</v>
      </c>
    </row>
    <row r="52" spans="1:11" ht="24" customHeight="1" x14ac:dyDescent="0.2">
      <c r="A52" s="103" t="s">
        <v>697</v>
      </c>
      <c r="B52" s="104"/>
      <c r="C52" s="105"/>
      <c r="D52" s="104"/>
      <c r="E52" s="105"/>
      <c r="F52" s="104"/>
      <c r="G52" s="105"/>
      <c r="H52" s="104"/>
      <c r="I52" s="105"/>
      <c r="J52" s="104"/>
      <c r="K52" s="105"/>
    </row>
    <row r="53" spans="1:11" ht="21.75" customHeight="1" x14ac:dyDescent="0.2">
      <c r="A53" s="208" t="s">
        <v>781</v>
      </c>
      <c r="B53" s="208"/>
      <c r="C53" s="208"/>
      <c r="D53" s="208"/>
      <c r="E53" s="208"/>
      <c r="F53" s="208"/>
      <c r="G53" s="208"/>
      <c r="H53" s="208"/>
      <c r="I53" s="208"/>
      <c r="J53" s="208"/>
      <c r="K53" s="208"/>
    </row>
    <row r="54" spans="1:11" x14ac:dyDescent="0.2">
      <c r="A54" s="209" t="s">
        <v>782</v>
      </c>
      <c r="B54" s="209"/>
      <c r="C54" s="209"/>
      <c r="D54" s="209"/>
      <c r="E54" s="209"/>
      <c r="F54" s="209"/>
      <c r="G54" s="209"/>
      <c r="H54" s="209"/>
      <c r="I54" s="209"/>
      <c r="J54" s="209"/>
      <c r="K54" s="209"/>
    </row>
    <row r="55" spans="1:11" x14ac:dyDescent="0.2">
      <c r="A55" s="23" t="s">
        <v>709</v>
      </c>
      <c r="B55" s="47"/>
      <c r="C55" s="48"/>
      <c r="D55" s="47"/>
      <c r="E55" s="48"/>
      <c r="F55" s="47"/>
      <c r="G55" s="48"/>
      <c r="H55" s="47"/>
      <c r="I55" s="48"/>
      <c r="J55" s="47"/>
      <c r="K55" s="48"/>
    </row>
    <row r="56" spans="1:11" ht="23.25" customHeight="1" x14ac:dyDescent="0.2">
      <c r="A56" s="207" t="s">
        <v>780</v>
      </c>
      <c r="B56" s="207"/>
      <c r="C56" s="207"/>
      <c r="D56" s="207"/>
      <c r="E56" s="207"/>
      <c r="F56" s="207"/>
      <c r="G56" s="207"/>
      <c r="H56" s="207"/>
      <c r="I56" s="207"/>
      <c r="J56" s="207"/>
      <c r="K56" s="207"/>
    </row>
    <row r="57" spans="1:11" x14ac:dyDescent="0.2">
      <c r="A57" s="106"/>
      <c r="B57" s="106"/>
      <c r="C57" s="106"/>
      <c r="D57" s="106"/>
      <c r="E57" s="106"/>
      <c r="F57" s="106"/>
      <c r="G57" s="106"/>
      <c r="H57" s="106"/>
      <c r="I57" s="106"/>
      <c r="J57" s="106"/>
      <c r="K57" s="106"/>
    </row>
  </sheetData>
  <mergeCells count="16">
    <mergeCell ref="A29:K29"/>
    <mergeCell ref="A56:K56"/>
    <mergeCell ref="A1:L1"/>
    <mergeCell ref="M1:N1"/>
    <mergeCell ref="M27:N27"/>
    <mergeCell ref="M28:N28"/>
    <mergeCell ref="A26:K26"/>
    <mergeCell ref="A2:K2"/>
    <mergeCell ref="A3:K3"/>
    <mergeCell ref="A4:K4"/>
    <mergeCell ref="A53:K53"/>
    <mergeCell ref="A54:K54"/>
    <mergeCell ref="A23:K23"/>
    <mergeCell ref="A24:K24"/>
    <mergeCell ref="A28:K28"/>
    <mergeCell ref="A27:K27"/>
  </mergeCells>
  <conditionalFormatting sqref="A20:K22">
    <cfRule type="expression" dxfId="261" priority="5">
      <formula>IF($A19="Unknown",1,0)</formula>
    </cfRule>
  </conditionalFormatting>
  <conditionalFormatting sqref="A26">
    <cfRule type="expression" dxfId="260" priority="98">
      <formula>IF($A20="Unknown",1,0)</formula>
    </cfRule>
  </conditionalFormatting>
  <conditionalFormatting sqref="A25:K25">
    <cfRule type="expression" dxfId="259" priority="101">
      <formula>IF($A21="Unknown",1,0)</formula>
    </cfRule>
  </conditionalFormatting>
  <conditionalFormatting sqref="A24:K24">
    <cfRule type="expression" dxfId="258" priority="104">
      <formula>IF($A21="Unknown",1,0)</formula>
    </cfRule>
  </conditionalFormatting>
  <conditionalFormatting sqref="A23:K23">
    <cfRule type="expression" dxfId="257" priority="107">
      <formula>IF($A21="Unknown",1,0)</formula>
    </cfRule>
  </conditionalFormatting>
  <conditionalFormatting sqref="A53:K53">
    <cfRule type="expression" dxfId="256" priority="3">
      <formula>IF($A52="Unknown",1,0)</formula>
    </cfRule>
  </conditionalFormatting>
  <conditionalFormatting sqref="A54:K54">
    <cfRule type="expression" dxfId="255" priority="2">
      <formula>IF($A51="Unknown",1,0)</formula>
    </cfRule>
  </conditionalFormatting>
  <pageMargins left="0.7" right="0.7" top="0.75" bottom="0.75" header="0.3" footer="0.3"/>
  <pageSetup paperSize="9" scale="74"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M61"/>
  <sheetViews>
    <sheetView showGridLines="0" showRowColHeaders="0" topLeftCell="A19" zoomScaleNormal="100" workbookViewId="0">
      <selection sqref="A1:L1"/>
    </sheetView>
  </sheetViews>
  <sheetFormatPr defaultRowHeight="12.75" x14ac:dyDescent="0.2"/>
  <cols>
    <col min="1" max="1" width="18.42578125" style="1" customWidth="1"/>
    <col min="2" max="2" width="9.5703125" style="1" customWidth="1"/>
    <col min="3" max="3" width="8.85546875" style="1" bestFit="1" customWidth="1"/>
    <col min="4" max="4" width="6.85546875" style="1" customWidth="1"/>
    <col min="5" max="5" width="9.7109375" style="1" bestFit="1" customWidth="1"/>
    <col min="6" max="6" width="7.42578125" style="1" bestFit="1" customWidth="1"/>
    <col min="7" max="7" width="10.85546875" style="1" bestFit="1" customWidth="1"/>
    <col min="8" max="8" width="8.5703125" style="1" bestFit="1" customWidth="1"/>
    <col min="9" max="9" width="12" style="1" bestFit="1" customWidth="1"/>
    <col min="10" max="10" width="7.7109375" style="1" customWidth="1"/>
    <col min="11" max="11" width="11.140625" style="1" bestFit="1" customWidth="1"/>
    <col min="12" max="16384" width="9.140625" style="1"/>
  </cols>
  <sheetData>
    <row r="1" spans="1:13" ht="36.75" customHeight="1" x14ac:dyDescent="0.2">
      <c r="A1" s="202" t="s">
        <v>787</v>
      </c>
      <c r="B1" s="202"/>
      <c r="C1" s="202"/>
      <c r="D1" s="202"/>
      <c r="E1" s="202"/>
      <c r="F1" s="202"/>
      <c r="G1" s="202"/>
      <c r="H1" s="202"/>
      <c r="I1" s="202"/>
      <c r="J1" s="202"/>
      <c r="K1" s="202"/>
      <c r="L1" s="202"/>
      <c r="M1" s="110"/>
    </row>
    <row r="2" spans="1:13" ht="32.25" customHeight="1" x14ac:dyDescent="0.2">
      <c r="A2" s="206" t="s">
        <v>715</v>
      </c>
      <c r="B2" s="206"/>
      <c r="C2" s="206"/>
      <c r="D2" s="206"/>
      <c r="E2" s="206"/>
      <c r="F2" s="206"/>
      <c r="G2" s="206"/>
      <c r="H2" s="206"/>
      <c r="I2" s="206"/>
      <c r="J2" s="206"/>
      <c r="K2" s="206"/>
      <c r="L2" s="102"/>
      <c r="M2" s="102"/>
    </row>
    <row r="3" spans="1:13" ht="38.25" customHeight="1" x14ac:dyDescent="0.2">
      <c r="A3" s="206" t="s">
        <v>788</v>
      </c>
      <c r="B3" s="206"/>
      <c r="C3" s="206"/>
      <c r="D3" s="206"/>
      <c r="E3" s="206"/>
      <c r="F3" s="206"/>
      <c r="G3" s="206"/>
      <c r="H3" s="206"/>
      <c r="I3" s="206"/>
      <c r="J3" s="206"/>
      <c r="K3" s="206"/>
      <c r="L3" s="102"/>
      <c r="M3" s="102"/>
    </row>
    <row r="4" spans="1:13" ht="47.25" customHeight="1" x14ac:dyDescent="0.2">
      <c r="A4" s="206" t="s">
        <v>716</v>
      </c>
      <c r="B4" s="206"/>
      <c r="C4" s="206"/>
      <c r="D4" s="206"/>
      <c r="E4" s="206"/>
      <c r="F4" s="206"/>
      <c r="G4" s="206"/>
      <c r="H4" s="206"/>
      <c r="I4" s="206"/>
      <c r="J4" s="206"/>
      <c r="K4" s="206"/>
      <c r="L4" s="102"/>
      <c r="M4" s="102"/>
    </row>
    <row r="5" spans="1:13" ht="22.5" customHeight="1" x14ac:dyDescent="0.2">
      <c r="A5" s="25" t="s">
        <v>581</v>
      </c>
      <c r="B5" s="25" t="s">
        <v>53</v>
      </c>
      <c r="C5" s="25" t="s">
        <v>54</v>
      </c>
      <c r="D5" s="25" t="s">
        <v>55</v>
      </c>
      <c r="E5" s="25" t="s">
        <v>56</v>
      </c>
      <c r="F5" s="25" t="s">
        <v>57</v>
      </c>
      <c r="G5" s="25" t="s">
        <v>58</v>
      </c>
      <c r="H5" s="25" t="s">
        <v>59</v>
      </c>
      <c r="I5" s="25" t="s">
        <v>60</v>
      </c>
      <c r="J5" s="25" t="s">
        <v>2</v>
      </c>
      <c r="K5" s="25" t="s">
        <v>3</v>
      </c>
    </row>
    <row r="6" spans="1:13" x14ac:dyDescent="0.2">
      <c r="A6" s="70" t="s">
        <v>442</v>
      </c>
      <c r="B6" s="75">
        <v>36</v>
      </c>
      <c r="C6" s="19" t="s">
        <v>334</v>
      </c>
      <c r="D6" s="78">
        <v>40</v>
      </c>
      <c r="E6" s="2" t="s">
        <v>368</v>
      </c>
      <c r="F6" s="75">
        <v>46</v>
      </c>
      <c r="G6" s="19" t="s">
        <v>142</v>
      </c>
      <c r="H6" s="75">
        <v>27</v>
      </c>
      <c r="I6" s="19" t="s">
        <v>379</v>
      </c>
      <c r="J6" s="81">
        <v>149</v>
      </c>
      <c r="K6" s="70" t="s">
        <v>390</v>
      </c>
    </row>
    <row r="7" spans="1:13" x14ac:dyDescent="0.2">
      <c r="A7" s="70" t="s">
        <v>443</v>
      </c>
      <c r="B7" s="77">
        <v>329</v>
      </c>
      <c r="C7" s="21" t="s">
        <v>593</v>
      </c>
      <c r="D7" s="78">
        <v>10</v>
      </c>
      <c r="E7" s="2" t="s">
        <v>19</v>
      </c>
      <c r="F7" s="77">
        <v>5</v>
      </c>
      <c r="G7" s="21" t="s">
        <v>226</v>
      </c>
      <c r="H7" s="77">
        <v>8</v>
      </c>
      <c r="I7" s="21" t="s">
        <v>323</v>
      </c>
      <c r="J7" s="81">
        <v>352</v>
      </c>
      <c r="K7" s="70" t="s">
        <v>293</v>
      </c>
    </row>
    <row r="8" spans="1:13" x14ac:dyDescent="0.2">
      <c r="A8" s="70" t="s">
        <v>444</v>
      </c>
      <c r="B8" s="77">
        <v>2512</v>
      </c>
      <c r="C8" s="21" t="s">
        <v>687</v>
      </c>
      <c r="D8" s="78">
        <v>255</v>
      </c>
      <c r="E8" s="2" t="s">
        <v>220</v>
      </c>
      <c r="F8" s="77">
        <v>143</v>
      </c>
      <c r="G8" s="21" t="s">
        <v>137</v>
      </c>
      <c r="H8" s="77">
        <v>170</v>
      </c>
      <c r="I8" s="21" t="s">
        <v>395</v>
      </c>
      <c r="J8" s="81">
        <v>3080</v>
      </c>
      <c r="K8" s="70" t="s">
        <v>168</v>
      </c>
    </row>
    <row r="9" spans="1:13" x14ac:dyDescent="0.2">
      <c r="A9" s="70" t="s">
        <v>445</v>
      </c>
      <c r="B9" s="77">
        <v>216</v>
      </c>
      <c r="C9" s="21" t="s">
        <v>214</v>
      </c>
      <c r="D9" s="78">
        <v>134</v>
      </c>
      <c r="E9" s="2" t="s">
        <v>288</v>
      </c>
      <c r="F9" s="77">
        <v>111</v>
      </c>
      <c r="G9" s="21" t="s">
        <v>286</v>
      </c>
      <c r="H9" s="77">
        <v>114</v>
      </c>
      <c r="I9" s="21" t="s">
        <v>237</v>
      </c>
      <c r="J9" s="81">
        <v>575</v>
      </c>
      <c r="K9" s="70" t="s">
        <v>321</v>
      </c>
    </row>
    <row r="10" spans="1:13" x14ac:dyDescent="0.2">
      <c r="A10" s="70" t="s">
        <v>446</v>
      </c>
      <c r="B10" s="77">
        <v>789</v>
      </c>
      <c r="C10" s="21" t="s">
        <v>684</v>
      </c>
      <c r="D10" s="78">
        <v>68</v>
      </c>
      <c r="E10" s="2" t="s">
        <v>383</v>
      </c>
      <c r="F10" s="77">
        <v>65</v>
      </c>
      <c r="G10" s="21" t="s">
        <v>271</v>
      </c>
      <c r="H10" s="77">
        <v>53</v>
      </c>
      <c r="I10" s="21" t="s">
        <v>93</v>
      </c>
      <c r="J10" s="81">
        <v>975</v>
      </c>
      <c r="K10" s="70" t="s">
        <v>313</v>
      </c>
    </row>
    <row r="11" spans="1:13" x14ac:dyDescent="0.2">
      <c r="A11" s="70" t="s">
        <v>447</v>
      </c>
      <c r="B11" s="77">
        <v>731</v>
      </c>
      <c r="C11" s="21" t="s">
        <v>31</v>
      </c>
      <c r="D11" s="78">
        <v>342</v>
      </c>
      <c r="E11" s="2" t="s">
        <v>117</v>
      </c>
      <c r="F11" s="77">
        <v>159</v>
      </c>
      <c r="G11" s="21" t="s">
        <v>484</v>
      </c>
      <c r="H11" s="77">
        <v>149</v>
      </c>
      <c r="I11" s="21" t="s">
        <v>8</v>
      </c>
      <c r="J11" s="81">
        <v>1381</v>
      </c>
      <c r="K11" s="70" t="s">
        <v>411</v>
      </c>
    </row>
    <row r="12" spans="1:13" x14ac:dyDescent="0.2">
      <c r="A12" s="70" t="s">
        <v>448</v>
      </c>
      <c r="B12" s="77">
        <v>29</v>
      </c>
      <c r="C12" s="21" t="s">
        <v>559</v>
      </c>
      <c r="D12" s="78">
        <v>9</v>
      </c>
      <c r="E12" s="2" t="s">
        <v>317</v>
      </c>
      <c r="F12" s="77">
        <v>0</v>
      </c>
      <c r="G12" s="21" t="s">
        <v>5</v>
      </c>
      <c r="H12" s="77">
        <v>0</v>
      </c>
      <c r="I12" s="21" t="s">
        <v>5</v>
      </c>
      <c r="J12" s="81">
        <v>38</v>
      </c>
      <c r="K12" s="70" t="s">
        <v>375</v>
      </c>
    </row>
    <row r="13" spans="1:13" x14ac:dyDescent="0.2">
      <c r="A13" s="70" t="s">
        <v>449</v>
      </c>
      <c r="B13" s="77">
        <v>32</v>
      </c>
      <c r="C13" s="21" t="s">
        <v>21</v>
      </c>
      <c r="D13" s="78">
        <v>9</v>
      </c>
      <c r="E13" s="2" t="s">
        <v>152</v>
      </c>
      <c r="F13" s="77">
        <v>13</v>
      </c>
      <c r="G13" s="21" t="s">
        <v>65</v>
      </c>
      <c r="H13" s="77">
        <v>22</v>
      </c>
      <c r="I13" s="21" t="s">
        <v>175</v>
      </c>
      <c r="J13" s="81">
        <v>76</v>
      </c>
      <c r="K13" s="70" t="s">
        <v>303</v>
      </c>
    </row>
    <row r="14" spans="1:13" x14ac:dyDescent="0.2">
      <c r="A14" s="70" t="s">
        <v>450</v>
      </c>
      <c r="B14" s="77">
        <v>725</v>
      </c>
      <c r="C14" s="21" t="s">
        <v>322</v>
      </c>
      <c r="D14" s="78">
        <v>1026</v>
      </c>
      <c r="E14" s="2" t="s">
        <v>339</v>
      </c>
      <c r="F14" s="77">
        <v>570</v>
      </c>
      <c r="G14" s="21" t="s">
        <v>198</v>
      </c>
      <c r="H14" s="77">
        <v>322</v>
      </c>
      <c r="I14" s="21" t="s">
        <v>102</v>
      </c>
      <c r="J14" s="81">
        <v>2643</v>
      </c>
      <c r="K14" s="70" t="s">
        <v>139</v>
      </c>
    </row>
    <row r="15" spans="1:13" x14ac:dyDescent="0.2">
      <c r="A15" s="70" t="s">
        <v>451</v>
      </c>
      <c r="B15" s="77">
        <v>67</v>
      </c>
      <c r="C15" s="21" t="s">
        <v>167</v>
      </c>
      <c r="D15" s="78">
        <v>56</v>
      </c>
      <c r="E15" s="2" t="s">
        <v>281</v>
      </c>
      <c r="F15" s="77">
        <v>57</v>
      </c>
      <c r="G15" s="21" t="s">
        <v>135</v>
      </c>
      <c r="H15" s="77">
        <v>40</v>
      </c>
      <c r="I15" s="21" t="s">
        <v>168</v>
      </c>
      <c r="J15" s="81">
        <v>220</v>
      </c>
      <c r="K15" s="70" t="s">
        <v>256</v>
      </c>
    </row>
    <row r="16" spans="1:13" x14ac:dyDescent="0.2">
      <c r="A16" s="70" t="s">
        <v>452</v>
      </c>
      <c r="B16" s="77">
        <v>3971</v>
      </c>
      <c r="C16" s="21" t="s">
        <v>393</v>
      </c>
      <c r="D16" s="78">
        <v>1580</v>
      </c>
      <c r="E16" s="2" t="s">
        <v>314</v>
      </c>
      <c r="F16" s="77">
        <v>632</v>
      </c>
      <c r="G16" s="21" t="s">
        <v>212</v>
      </c>
      <c r="H16" s="77">
        <v>437</v>
      </c>
      <c r="I16" s="21" t="s">
        <v>350</v>
      </c>
      <c r="J16" s="81">
        <v>6620</v>
      </c>
      <c r="K16" s="70" t="s">
        <v>481</v>
      </c>
    </row>
    <row r="17" spans="1:13" x14ac:dyDescent="0.2">
      <c r="A17" s="70" t="s">
        <v>453</v>
      </c>
      <c r="B17" s="77">
        <v>43</v>
      </c>
      <c r="C17" s="21" t="s">
        <v>270</v>
      </c>
      <c r="D17" s="78">
        <v>67</v>
      </c>
      <c r="E17" s="2" t="s">
        <v>273</v>
      </c>
      <c r="F17" s="77">
        <v>43</v>
      </c>
      <c r="G17" s="21" t="s">
        <v>270</v>
      </c>
      <c r="H17" s="77">
        <v>35</v>
      </c>
      <c r="I17" s="21" t="s">
        <v>118</v>
      </c>
      <c r="J17" s="81">
        <v>188</v>
      </c>
      <c r="K17" s="70" t="s">
        <v>300</v>
      </c>
    </row>
    <row r="18" spans="1:13" x14ac:dyDescent="0.2">
      <c r="A18" s="70" t="s">
        <v>454</v>
      </c>
      <c r="B18" s="77">
        <v>225</v>
      </c>
      <c r="C18" s="21" t="s">
        <v>508</v>
      </c>
      <c r="D18" s="78">
        <v>136</v>
      </c>
      <c r="E18" s="2" t="s">
        <v>317</v>
      </c>
      <c r="F18" s="77">
        <v>67</v>
      </c>
      <c r="G18" s="21" t="s">
        <v>252</v>
      </c>
      <c r="H18" s="77">
        <v>145</v>
      </c>
      <c r="I18" s="21" t="s">
        <v>318</v>
      </c>
      <c r="J18" s="81">
        <v>573</v>
      </c>
      <c r="K18" s="70" t="s">
        <v>321</v>
      </c>
    </row>
    <row r="19" spans="1:13" x14ac:dyDescent="0.2">
      <c r="A19" s="70" t="s">
        <v>0</v>
      </c>
      <c r="B19" s="77">
        <v>9</v>
      </c>
      <c r="C19" s="21" t="s">
        <v>386</v>
      </c>
      <c r="D19" s="78">
        <v>6</v>
      </c>
      <c r="E19" s="2" t="s">
        <v>311</v>
      </c>
      <c r="F19" s="77">
        <v>3</v>
      </c>
      <c r="G19" s="21" t="s">
        <v>136</v>
      </c>
      <c r="H19" s="77">
        <v>4</v>
      </c>
      <c r="I19" s="21" t="s">
        <v>168</v>
      </c>
      <c r="J19" s="81">
        <v>22</v>
      </c>
      <c r="K19" s="70" t="s">
        <v>342</v>
      </c>
    </row>
    <row r="20" spans="1:13" x14ac:dyDescent="0.2">
      <c r="A20" s="2" t="s">
        <v>530</v>
      </c>
      <c r="B20" s="78">
        <f>SUBTOTAL(109,B6:B19)</f>
        <v>9714</v>
      </c>
      <c r="C20" s="20" t="str">
        <f>CONCATENATE("(",FIXED(tbl27a[[#This Row],[&lt;1]]/tbl27a[[#This Row],[Total]]*100,1),")")</f>
        <v>(57.5)</v>
      </c>
      <c r="D20" s="78">
        <f>SUBTOTAL(109,D6:D19)</f>
        <v>3738</v>
      </c>
      <c r="E20" s="20" t="str">
        <f>CONCATENATE("(",FIXED(tbl27a[[#This Row],[1-4]]/tbl27a[[#This Row],[Total]]*100,1),")")</f>
        <v>(22.1)</v>
      </c>
      <c r="F20" s="78">
        <f>SUBTOTAL(109,F6:F19)</f>
        <v>1914</v>
      </c>
      <c r="G20" s="20" t="str">
        <f>CONCATENATE("(",FIXED(tbl27a[[#This Row],[5-10]]/tbl27a[[#This Row],[Total]]*100,1),")")</f>
        <v>(11.3)</v>
      </c>
      <c r="H20" s="78">
        <f>SUBTOTAL(109,H6:H19)</f>
        <v>1526</v>
      </c>
      <c r="I20" s="20" t="str">
        <f>CONCATENATE("(",FIXED(tbl27a[[#This Row],[11-15]]/tbl27a[[#This Row],[Total]]*100,1),")")</f>
        <v>(9.0)</v>
      </c>
      <c r="J20" s="78">
        <f>SUBTOTAL(109,J6:J19)</f>
        <v>16892</v>
      </c>
      <c r="K20" s="20" t="s">
        <v>33</v>
      </c>
    </row>
    <row r="21" spans="1:13" x14ac:dyDescent="0.2">
      <c r="A21" s="2"/>
      <c r="B21" s="2"/>
      <c r="C21" s="24"/>
      <c r="D21" s="24"/>
      <c r="E21" s="2"/>
      <c r="F21" s="2"/>
      <c r="G21" s="24"/>
      <c r="H21" s="24"/>
      <c r="I21" s="2"/>
      <c r="J21" s="2"/>
      <c r="K21" s="24"/>
    </row>
    <row r="22" spans="1:13" x14ac:dyDescent="0.2">
      <c r="A22" s="26" t="s">
        <v>697</v>
      </c>
      <c r="B22" s="43"/>
      <c r="C22" s="46"/>
      <c r="D22" s="43"/>
      <c r="E22" s="46"/>
      <c r="F22" s="43"/>
      <c r="G22" s="46"/>
      <c r="H22" s="43"/>
      <c r="I22" s="46"/>
      <c r="J22" s="43"/>
      <c r="K22" s="46"/>
      <c r="L22" s="13"/>
      <c r="M22" s="13"/>
    </row>
    <row r="23" spans="1:13" ht="12.75" customHeight="1" x14ac:dyDescent="0.2">
      <c r="A23" s="211" t="s">
        <v>785</v>
      </c>
      <c r="B23" s="211"/>
      <c r="C23" s="211"/>
      <c r="D23" s="211"/>
      <c r="E23" s="211"/>
      <c r="F23" s="211"/>
      <c r="G23" s="211"/>
      <c r="H23" s="211"/>
      <c r="I23" s="211"/>
      <c r="J23" s="211"/>
      <c r="K23" s="211"/>
      <c r="L23" s="9"/>
      <c r="M23" s="9"/>
    </row>
    <row r="24" spans="1:13" ht="21.75" customHeight="1" x14ac:dyDescent="0.2">
      <c r="A24" s="212" t="s">
        <v>784</v>
      </c>
      <c r="B24" s="212"/>
      <c r="C24" s="212"/>
      <c r="D24" s="212"/>
      <c r="E24" s="212"/>
      <c r="F24" s="212"/>
      <c r="G24" s="212"/>
      <c r="H24" s="212"/>
      <c r="I24" s="212"/>
      <c r="J24" s="212"/>
      <c r="K24" s="212"/>
      <c r="L24" s="213"/>
      <c r="M24" s="213"/>
    </row>
    <row r="25" spans="1:13" ht="12.75" customHeight="1" x14ac:dyDescent="0.2">
      <c r="A25" s="214" t="s">
        <v>786</v>
      </c>
      <c r="B25" s="214"/>
      <c r="C25" s="214"/>
      <c r="D25" s="214"/>
      <c r="E25" s="214"/>
      <c r="F25" s="214"/>
      <c r="G25" s="214"/>
      <c r="H25" s="214"/>
      <c r="I25" s="214"/>
      <c r="J25" s="214"/>
      <c r="K25" s="214"/>
      <c r="L25" s="4"/>
      <c r="M25" s="11"/>
    </row>
    <row r="26" spans="1:13" x14ac:dyDescent="0.2">
      <c r="A26" s="23" t="s">
        <v>712</v>
      </c>
      <c r="B26" s="23"/>
      <c r="C26" s="48"/>
      <c r="D26" s="23"/>
      <c r="E26" s="48"/>
      <c r="F26" s="107"/>
      <c r="G26" s="108"/>
      <c r="H26" s="107"/>
      <c r="I26" s="108"/>
      <c r="J26" s="107"/>
      <c r="K26" s="108"/>
      <c r="L26" s="9"/>
      <c r="M26" s="9"/>
    </row>
    <row r="27" spans="1:13" ht="26.25" customHeight="1" x14ac:dyDescent="0.2">
      <c r="A27" s="207" t="s">
        <v>713</v>
      </c>
      <c r="B27" s="207"/>
      <c r="C27" s="207"/>
      <c r="D27" s="207"/>
      <c r="E27" s="207"/>
      <c r="F27" s="207"/>
      <c r="G27" s="207"/>
      <c r="H27" s="207"/>
      <c r="I27" s="207"/>
      <c r="J27" s="207"/>
      <c r="K27" s="207"/>
      <c r="L27" s="9"/>
      <c r="M27" s="9"/>
    </row>
    <row r="28" spans="1:13" x14ac:dyDescent="0.2">
      <c r="A28" s="27"/>
      <c r="B28" s="23"/>
      <c r="C28" s="48"/>
      <c r="D28" s="23"/>
      <c r="E28" s="48"/>
      <c r="F28" s="39"/>
      <c r="G28" s="50"/>
      <c r="H28" s="39"/>
      <c r="I28" s="50"/>
      <c r="J28" s="39"/>
      <c r="K28" s="50"/>
      <c r="L28" s="9"/>
      <c r="M28" s="9"/>
    </row>
    <row r="29" spans="1:13" x14ac:dyDescent="0.2">
      <c r="A29" s="51"/>
      <c r="B29" s="4"/>
      <c r="C29" s="11"/>
      <c r="D29" s="4"/>
      <c r="E29" s="11"/>
      <c r="F29" s="4"/>
      <c r="G29" s="11"/>
      <c r="H29" s="4"/>
      <c r="I29" s="11"/>
      <c r="J29" s="4"/>
      <c r="K29" s="11"/>
      <c r="L29" s="3"/>
      <c r="M29" s="3"/>
    </row>
    <row r="30" spans="1:13" ht="41.25" customHeight="1" x14ac:dyDescent="0.2">
      <c r="A30" s="202" t="s">
        <v>705</v>
      </c>
      <c r="B30" s="202"/>
      <c r="C30" s="202"/>
      <c r="D30" s="202"/>
      <c r="E30" s="202"/>
      <c r="F30" s="202"/>
      <c r="G30" s="202"/>
      <c r="H30" s="202"/>
      <c r="I30" s="202"/>
      <c r="J30" s="202"/>
      <c r="K30" s="202"/>
      <c r="L30" s="202"/>
      <c r="M30" s="110"/>
    </row>
    <row r="31" spans="1:13" ht="24" customHeight="1" x14ac:dyDescent="0.2">
      <c r="A31" s="203" t="s">
        <v>717</v>
      </c>
      <c r="B31" s="203"/>
      <c r="C31" s="203"/>
      <c r="D31" s="203"/>
      <c r="E31" s="203"/>
      <c r="F31" s="203"/>
      <c r="G31" s="203"/>
      <c r="H31" s="203"/>
      <c r="I31" s="203"/>
      <c r="J31" s="203"/>
      <c r="K31" s="203"/>
      <c r="L31" s="203"/>
      <c r="M31" s="15"/>
    </row>
    <row r="32" spans="1:13" x14ac:dyDescent="0.2">
      <c r="A32" s="2"/>
      <c r="B32" s="2"/>
      <c r="C32" s="24"/>
      <c r="D32" s="24"/>
      <c r="E32" s="2"/>
      <c r="F32" s="2"/>
      <c r="G32" s="24"/>
      <c r="H32" s="24"/>
      <c r="I32" s="2"/>
      <c r="J32" s="2"/>
      <c r="K32" s="24"/>
    </row>
    <row r="34" spans="1:2" x14ac:dyDescent="0.2">
      <c r="A34" s="1" t="s">
        <v>581</v>
      </c>
      <c r="B34" s="1" t="s">
        <v>696</v>
      </c>
    </row>
    <row r="35" spans="1:2" x14ac:dyDescent="0.2">
      <c r="A35" s="12" t="s">
        <v>442</v>
      </c>
      <c r="B35" s="42">
        <v>8.8207435472412981E-3</v>
      </c>
    </row>
    <row r="36" spans="1:2" x14ac:dyDescent="0.2">
      <c r="A36" s="12" t="s">
        <v>443</v>
      </c>
      <c r="B36" s="42">
        <v>2.0838266635093534E-2</v>
      </c>
    </row>
    <row r="37" spans="1:2" x14ac:dyDescent="0.2">
      <c r="A37" s="12" t="s">
        <v>444</v>
      </c>
      <c r="B37" s="42">
        <v>0.18233483305706844</v>
      </c>
    </row>
    <row r="38" spans="1:2" x14ac:dyDescent="0.2">
      <c r="A38" s="12" t="s">
        <v>445</v>
      </c>
      <c r="B38" s="42">
        <v>3.4039782145394271E-2</v>
      </c>
    </row>
    <row r="39" spans="1:2" x14ac:dyDescent="0.2">
      <c r="A39" s="12" t="s">
        <v>446</v>
      </c>
      <c r="B39" s="42">
        <v>5.7719630594364198E-2</v>
      </c>
    </row>
    <row r="40" spans="1:2" x14ac:dyDescent="0.2">
      <c r="A40" s="12" t="s">
        <v>447</v>
      </c>
      <c r="B40" s="42">
        <v>8.1754676770068674E-2</v>
      </c>
    </row>
    <row r="41" spans="1:2" x14ac:dyDescent="0.2">
      <c r="A41" s="12" t="s">
        <v>448</v>
      </c>
      <c r="B41" s="42">
        <v>2.2495856026521432E-3</v>
      </c>
    </row>
    <row r="42" spans="1:2" x14ac:dyDescent="0.2">
      <c r="A42" s="12" t="s">
        <v>449</v>
      </c>
      <c r="B42" s="42">
        <v>4.4991712053042863E-3</v>
      </c>
    </row>
    <row r="43" spans="1:2" x14ac:dyDescent="0.2">
      <c r="A43" s="12" t="s">
        <v>450</v>
      </c>
      <c r="B43" s="42">
        <v>0.15646459862656878</v>
      </c>
    </row>
    <row r="44" spans="1:2" x14ac:dyDescent="0.2">
      <c r="A44" s="12" t="s">
        <v>451</v>
      </c>
      <c r="B44" s="42">
        <v>1.302391664693346E-2</v>
      </c>
    </row>
    <row r="45" spans="1:2" x14ac:dyDescent="0.2">
      <c r="A45" s="12" t="s">
        <v>454</v>
      </c>
      <c r="B45" s="42">
        <v>3.3921382903149423E-2</v>
      </c>
    </row>
    <row r="46" spans="1:2" x14ac:dyDescent="0.2">
      <c r="A46" s="12" t="s">
        <v>452</v>
      </c>
      <c r="B46" s="42">
        <v>0.39190149183045231</v>
      </c>
    </row>
    <row r="47" spans="1:2" x14ac:dyDescent="0.2">
      <c r="A47" s="12" t="s">
        <v>453</v>
      </c>
      <c r="B47" s="42">
        <v>1.1129528771015865E-2</v>
      </c>
    </row>
    <row r="48" spans="1:2" x14ac:dyDescent="0.2">
      <c r="A48" s="12" t="s">
        <v>0</v>
      </c>
      <c r="B48" s="42">
        <v>1.3023916646933459E-3</v>
      </c>
    </row>
    <row r="49" spans="1:11" x14ac:dyDescent="0.2">
      <c r="A49" s="12" t="s">
        <v>530</v>
      </c>
      <c r="B49" s="42">
        <v>1</v>
      </c>
    </row>
    <row r="50" spans="1:11" x14ac:dyDescent="0.2">
      <c r="A50" s="14"/>
      <c r="B50" s="14"/>
    </row>
    <row r="56" spans="1:11" x14ac:dyDescent="0.2">
      <c r="A56" s="26" t="s">
        <v>697</v>
      </c>
      <c r="B56" s="43"/>
      <c r="C56" s="46"/>
      <c r="D56" s="43"/>
      <c r="E56" s="46"/>
      <c r="F56" s="43"/>
      <c r="G56" s="46"/>
      <c r="H56" s="43"/>
      <c r="I56" s="46"/>
      <c r="J56" s="43"/>
      <c r="K56" s="46"/>
    </row>
    <row r="57" spans="1:11" x14ac:dyDescent="0.2">
      <c r="A57" s="211" t="s">
        <v>785</v>
      </c>
      <c r="B57" s="211"/>
      <c r="C57" s="211"/>
      <c r="D57" s="211"/>
      <c r="E57" s="211"/>
      <c r="F57" s="211"/>
      <c r="G57" s="211"/>
      <c r="H57" s="211"/>
      <c r="I57" s="211"/>
      <c r="J57" s="211"/>
      <c r="K57" s="211"/>
    </row>
    <row r="58" spans="1:11" ht="24" customHeight="1" x14ac:dyDescent="0.2">
      <c r="A58" s="212" t="s">
        <v>784</v>
      </c>
      <c r="B58" s="212"/>
      <c r="C58" s="212"/>
      <c r="D58" s="212"/>
      <c r="E58" s="212"/>
      <c r="F58" s="212"/>
      <c r="G58" s="212"/>
      <c r="H58" s="212"/>
      <c r="I58" s="212"/>
      <c r="J58" s="212"/>
      <c r="K58" s="212"/>
    </row>
    <row r="59" spans="1:11" x14ac:dyDescent="0.2">
      <c r="A59" s="214" t="s">
        <v>786</v>
      </c>
      <c r="B59" s="214"/>
      <c r="C59" s="214"/>
      <c r="D59" s="214"/>
      <c r="E59" s="214"/>
      <c r="F59" s="214"/>
      <c r="G59" s="214"/>
      <c r="H59" s="214"/>
      <c r="I59" s="214"/>
      <c r="J59" s="214"/>
      <c r="K59" s="214"/>
    </row>
    <row r="60" spans="1:11" ht="15" customHeight="1" x14ac:dyDescent="0.2">
      <c r="A60" s="23" t="s">
        <v>712</v>
      </c>
      <c r="B60" s="23"/>
      <c r="C60" s="48"/>
      <c r="D60" s="23"/>
      <c r="E60" s="48"/>
      <c r="F60" s="107"/>
      <c r="G60" s="108"/>
      <c r="H60" s="107"/>
      <c r="I60" s="108"/>
      <c r="J60" s="107"/>
      <c r="K60" s="108"/>
    </row>
    <row r="61" spans="1:11" ht="21.75" customHeight="1" x14ac:dyDescent="0.2">
      <c r="A61" s="207" t="s">
        <v>713</v>
      </c>
      <c r="B61" s="207"/>
      <c r="C61" s="207"/>
      <c r="D61" s="207"/>
      <c r="E61" s="207"/>
      <c r="F61" s="207"/>
      <c r="G61" s="207"/>
      <c r="H61" s="207"/>
      <c r="I61" s="207"/>
      <c r="J61" s="207"/>
      <c r="K61" s="207"/>
    </row>
  </sheetData>
  <mergeCells count="15">
    <mergeCell ref="A61:K61"/>
    <mergeCell ref="A30:L30"/>
    <mergeCell ref="L24:M24"/>
    <mergeCell ref="A25:K25"/>
    <mergeCell ref="A31:L31"/>
    <mergeCell ref="A27:K27"/>
    <mergeCell ref="A58:K58"/>
    <mergeCell ref="A59:K59"/>
    <mergeCell ref="A1:L1"/>
    <mergeCell ref="A2:K2"/>
    <mergeCell ref="A3:K3"/>
    <mergeCell ref="A4:K4"/>
    <mergeCell ref="A57:K57"/>
    <mergeCell ref="A23:K23"/>
    <mergeCell ref="A24:K24"/>
  </mergeCells>
  <conditionalFormatting sqref="A21:K22 A20 K20">
    <cfRule type="expression" dxfId="227" priority="34">
      <formula>IF($A19="Unknown",1,0)</formula>
    </cfRule>
  </conditionalFormatting>
  <conditionalFormatting sqref="A32:K32">
    <cfRule type="expression" dxfId="226" priority="143">
      <formula>IF($A20="Unknown",1,0)</formula>
    </cfRule>
  </conditionalFormatting>
  <conditionalFormatting sqref="A31:K31">
    <cfRule type="expression" dxfId="225" priority="146">
      <formula>IF($A20="Unknown",1,0)</formula>
    </cfRule>
  </conditionalFormatting>
  <conditionalFormatting sqref="A29:K29">
    <cfRule type="expression" dxfId="224" priority="152">
      <formula>IF($A20="Unknown",1,0)</formula>
    </cfRule>
  </conditionalFormatting>
  <conditionalFormatting sqref="A28:K28">
    <cfRule type="expression" dxfId="223" priority="155">
      <formula>IF($A20="Unknown",1,0)</formula>
    </cfRule>
  </conditionalFormatting>
  <conditionalFormatting sqref="A27">
    <cfRule type="expression" dxfId="222" priority="158">
      <formula>IF($A21="Unknown",1,0)</formula>
    </cfRule>
  </conditionalFormatting>
  <conditionalFormatting sqref="A26:K26">
    <cfRule type="expression" dxfId="221" priority="161">
      <formula>IF($A21="Unknown",1,0)</formula>
    </cfRule>
  </conditionalFormatting>
  <conditionalFormatting sqref="A23:K23">
    <cfRule type="expression" dxfId="220" priority="170">
      <formula>IF($A21="Unknown",1,0)</formula>
    </cfRule>
  </conditionalFormatting>
  <conditionalFormatting sqref="A56:K56">
    <cfRule type="expression" dxfId="219" priority="27">
      <formula>IF($A55="Unknown",1,0)</formula>
    </cfRule>
  </conditionalFormatting>
  <conditionalFormatting sqref="A24:K24">
    <cfRule type="expression" dxfId="218" priority="26">
      <formula>IF(#REF!="Unknown",1,0)</formula>
    </cfRule>
  </conditionalFormatting>
  <conditionalFormatting sqref="A25:K25">
    <cfRule type="expression" dxfId="217" priority="25">
      <formula>IF(#REF!="Unknown",1,0)</formula>
    </cfRule>
  </conditionalFormatting>
  <conditionalFormatting sqref="J20">
    <cfRule type="expression" dxfId="216" priority="10">
      <formula>IF($A19="Unknown",1,0)</formula>
    </cfRule>
  </conditionalFormatting>
  <conditionalFormatting sqref="E20">
    <cfRule type="expression" dxfId="215" priority="13">
      <formula>IF($A19="Unknown",1,0)</formula>
    </cfRule>
  </conditionalFormatting>
  <conditionalFormatting sqref="I20">
    <cfRule type="expression" dxfId="214" priority="11">
      <formula>IF($A19="Unknown",1,0)</formula>
    </cfRule>
  </conditionalFormatting>
  <conditionalFormatting sqref="C20">
    <cfRule type="expression" dxfId="213" priority="14">
      <formula>IF($A19="Unknown",1,0)</formula>
    </cfRule>
  </conditionalFormatting>
  <conditionalFormatting sqref="G20">
    <cfRule type="expression" dxfId="212" priority="12">
      <formula>IF($A19="Unknown",1,0)</formula>
    </cfRule>
  </conditionalFormatting>
  <conditionalFormatting sqref="H20">
    <cfRule type="expression" dxfId="211" priority="9">
      <formula>IF($A19="Unknown",1,0)</formula>
    </cfRule>
  </conditionalFormatting>
  <conditionalFormatting sqref="D20">
    <cfRule type="expression" dxfId="210" priority="7">
      <formula>IF($A19="Unknown",1,0)</formula>
    </cfRule>
  </conditionalFormatting>
  <conditionalFormatting sqref="B20">
    <cfRule type="expression" dxfId="209" priority="6">
      <formula>IF($A19="Unknown",1,0)</formula>
    </cfRule>
  </conditionalFormatting>
  <conditionalFormatting sqref="F20">
    <cfRule type="expression" dxfId="208" priority="8">
      <formula>IF($A19="Unknown",1,0)</formula>
    </cfRule>
  </conditionalFormatting>
  <conditionalFormatting sqref="A61">
    <cfRule type="expression" dxfId="207" priority="3">
      <formula>IF($A55="Unknown",1,0)</formula>
    </cfRule>
  </conditionalFormatting>
  <conditionalFormatting sqref="A60:K60">
    <cfRule type="expression" dxfId="206" priority="4">
      <formula>IF($A55="Unknown",1,0)</formula>
    </cfRule>
  </conditionalFormatting>
  <conditionalFormatting sqref="A57:K57">
    <cfRule type="expression" dxfId="205" priority="5">
      <formula>IF($A55="Unknown",1,0)</formula>
    </cfRule>
  </conditionalFormatting>
  <conditionalFormatting sqref="A58:K58">
    <cfRule type="expression" dxfId="204" priority="2">
      <formula>IF(#REF!="Unknown",1,0)</formula>
    </cfRule>
  </conditionalFormatting>
  <conditionalFormatting sqref="A59:K59">
    <cfRule type="expression" dxfId="203" priority="1">
      <formula>IF(#REF!="Unknown",1,0)</formula>
    </cfRule>
  </conditionalFormatting>
  <pageMargins left="0.7" right="0.7" top="0.75" bottom="0.75" header="0.3" footer="0.3"/>
  <pageSetup paperSize="9" scale="59" orientation="portrait"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S263"/>
  <sheetViews>
    <sheetView showGridLines="0" showRowColHeaders="0" topLeftCell="A105" zoomScale="85" zoomScaleNormal="85" workbookViewId="0">
      <selection activeCell="J123" sqref="J123"/>
    </sheetView>
  </sheetViews>
  <sheetFormatPr defaultRowHeight="12.75" x14ac:dyDescent="0.2"/>
  <cols>
    <col min="1" max="1" width="14.5703125" style="14" customWidth="1"/>
    <col min="2" max="2" width="12.42578125" style="14" customWidth="1"/>
    <col min="3" max="3" width="41.7109375" style="14" customWidth="1"/>
    <col min="4" max="4" width="38" style="22" customWidth="1"/>
    <col min="5" max="5" width="28.7109375" style="14" customWidth="1"/>
    <col min="6" max="6" width="27.140625" style="22" customWidth="1"/>
    <col min="7" max="7" width="17.140625" style="14" customWidth="1"/>
    <col min="8" max="8" width="12.7109375" style="22" customWidth="1"/>
    <col min="9" max="9" width="14.7109375" style="14" customWidth="1"/>
    <col min="10" max="10" width="13.7109375" style="22" customWidth="1"/>
    <col min="11" max="11" width="13.5703125" style="14" customWidth="1"/>
    <col min="12" max="12" width="15.140625" style="22" customWidth="1"/>
    <col min="13" max="13" width="11.7109375" style="14" customWidth="1"/>
    <col min="14" max="14" width="14.7109375" style="22" customWidth="1"/>
    <col min="15" max="15" width="8.7109375" style="14" customWidth="1"/>
    <col min="16" max="16" width="11" style="14" customWidth="1"/>
    <col min="17" max="33" width="17" style="14" bestFit="1" customWidth="1"/>
    <col min="34" max="34" width="11.7109375" style="14" bestFit="1" customWidth="1"/>
    <col min="35" max="16384" width="9.140625" style="14"/>
  </cols>
  <sheetData>
    <row r="1" spans="1:18" ht="21.75" customHeight="1" x14ac:dyDescent="0.2">
      <c r="A1" s="202" t="s">
        <v>720</v>
      </c>
      <c r="B1" s="202"/>
      <c r="C1" s="202"/>
      <c r="D1" s="202"/>
      <c r="E1" s="202"/>
      <c r="F1" s="202"/>
      <c r="G1" s="202"/>
      <c r="H1" s="202"/>
      <c r="I1" s="202"/>
      <c r="J1" s="202"/>
      <c r="K1" s="202"/>
      <c r="L1" s="202"/>
      <c r="M1" s="202"/>
      <c r="N1" s="202"/>
      <c r="O1" s="202"/>
    </row>
    <row r="2" spans="1:18" ht="16.5" customHeight="1" x14ac:dyDescent="0.2">
      <c r="A2" s="206" t="s">
        <v>718</v>
      </c>
      <c r="B2" s="206"/>
      <c r="C2" s="206"/>
      <c r="D2" s="206"/>
      <c r="E2" s="206"/>
      <c r="F2" s="206"/>
      <c r="G2" s="206"/>
      <c r="H2" s="206"/>
      <c r="I2" s="206"/>
      <c r="J2" s="206"/>
      <c r="K2" s="206"/>
      <c r="L2" s="206"/>
      <c r="M2" s="206"/>
      <c r="N2" s="206"/>
      <c r="O2" s="206"/>
    </row>
    <row r="3" spans="1:18" ht="42" customHeight="1" x14ac:dyDescent="0.2">
      <c r="A3" s="206" t="s">
        <v>789</v>
      </c>
      <c r="B3" s="206"/>
      <c r="C3" s="206"/>
      <c r="D3" s="206"/>
      <c r="E3" s="206"/>
      <c r="F3" s="206"/>
      <c r="G3" s="206"/>
      <c r="H3" s="206"/>
      <c r="I3" s="102"/>
      <c r="J3" s="144"/>
      <c r="K3" s="102"/>
      <c r="L3" s="144"/>
      <c r="M3" s="102"/>
      <c r="N3" s="206"/>
      <c r="O3" s="206"/>
    </row>
    <row r="4" spans="1:18" ht="42" customHeight="1" x14ac:dyDescent="0.2">
      <c r="A4" s="206" t="s">
        <v>719</v>
      </c>
      <c r="B4" s="206"/>
      <c r="C4" s="206"/>
      <c r="D4" s="206"/>
      <c r="E4" s="206"/>
      <c r="F4" s="206"/>
      <c r="G4" s="206"/>
      <c r="H4" s="206"/>
      <c r="I4" s="102"/>
      <c r="J4" s="144"/>
      <c r="K4" s="102"/>
      <c r="L4" s="144"/>
      <c r="M4" s="102"/>
      <c r="N4" s="206"/>
      <c r="O4" s="206"/>
    </row>
    <row r="5" spans="1:18" ht="45" customHeight="1" x14ac:dyDescent="0.2">
      <c r="A5" s="25" t="s">
        <v>51</v>
      </c>
      <c r="B5" s="25" t="s">
        <v>52</v>
      </c>
      <c r="C5" s="25" t="s">
        <v>576</v>
      </c>
      <c r="D5" s="25" t="s">
        <v>583</v>
      </c>
      <c r="E5" s="25" t="s">
        <v>573</v>
      </c>
      <c r="F5" s="25" t="s">
        <v>584</v>
      </c>
      <c r="G5" s="25" t="s">
        <v>577</v>
      </c>
      <c r="H5" s="25" t="s">
        <v>585</v>
      </c>
      <c r="I5" s="25" t="s">
        <v>575</v>
      </c>
      <c r="J5" s="25" t="s">
        <v>586</v>
      </c>
      <c r="K5" s="25" t="s">
        <v>574</v>
      </c>
      <c r="L5" s="25" t="s">
        <v>587</v>
      </c>
      <c r="M5" s="25" t="s">
        <v>0</v>
      </c>
      <c r="N5" s="25" t="s">
        <v>1</v>
      </c>
      <c r="O5" s="25" t="s">
        <v>2</v>
      </c>
      <c r="P5" s="25" t="s">
        <v>3</v>
      </c>
    </row>
    <row r="6" spans="1:18" x14ac:dyDescent="0.2">
      <c r="A6" s="2" t="s">
        <v>61</v>
      </c>
      <c r="B6" s="70" t="s">
        <v>62</v>
      </c>
      <c r="C6" s="149"/>
      <c r="D6" s="163"/>
      <c r="E6" s="78">
        <v>130</v>
      </c>
      <c r="F6" s="168" t="s">
        <v>558</v>
      </c>
      <c r="G6" s="149"/>
      <c r="H6" s="163"/>
      <c r="I6" s="147"/>
      <c r="J6" s="167"/>
      <c r="K6" s="77">
        <v>28</v>
      </c>
      <c r="L6" s="164" t="s">
        <v>361</v>
      </c>
      <c r="M6" s="78">
        <v>0</v>
      </c>
      <c r="N6" s="168" t="s">
        <v>5</v>
      </c>
      <c r="O6" s="80">
        <v>176</v>
      </c>
      <c r="P6" s="74" t="s">
        <v>18</v>
      </c>
    </row>
    <row r="7" spans="1:18" x14ac:dyDescent="0.2">
      <c r="A7" s="2" t="s">
        <v>61</v>
      </c>
      <c r="B7" s="70" t="s">
        <v>67</v>
      </c>
      <c r="C7" s="149"/>
      <c r="D7" s="163"/>
      <c r="E7" s="78">
        <v>133</v>
      </c>
      <c r="F7" s="168" t="s">
        <v>588</v>
      </c>
      <c r="G7" s="149"/>
      <c r="H7" s="163"/>
      <c r="I7" s="78">
        <v>15</v>
      </c>
      <c r="J7" s="168" t="s">
        <v>157</v>
      </c>
      <c r="K7" s="77"/>
      <c r="L7" s="164"/>
      <c r="M7" s="78">
        <v>0</v>
      </c>
      <c r="N7" s="168" t="s">
        <v>5</v>
      </c>
      <c r="O7" s="80">
        <v>151</v>
      </c>
      <c r="P7" s="74" t="s">
        <v>25</v>
      </c>
    </row>
    <row r="8" spans="1:18" x14ac:dyDescent="0.2">
      <c r="A8" s="2" t="s">
        <v>61</v>
      </c>
      <c r="B8" s="70" t="s">
        <v>72</v>
      </c>
      <c r="C8" s="149"/>
      <c r="D8" s="163"/>
      <c r="E8" s="78">
        <v>157</v>
      </c>
      <c r="F8" s="168" t="s">
        <v>589</v>
      </c>
      <c r="G8" s="149"/>
      <c r="H8" s="163"/>
      <c r="I8" s="147"/>
      <c r="J8" s="167"/>
      <c r="K8" s="77">
        <v>19</v>
      </c>
      <c r="L8" s="164" t="s">
        <v>230</v>
      </c>
      <c r="M8" s="78">
        <v>0</v>
      </c>
      <c r="N8" s="168" t="s">
        <v>5</v>
      </c>
      <c r="O8" s="80">
        <v>181</v>
      </c>
      <c r="P8" s="74" t="s">
        <v>276</v>
      </c>
      <c r="R8" s="150"/>
    </row>
    <row r="9" spans="1:18" x14ac:dyDescent="0.2">
      <c r="A9" s="2" t="s">
        <v>61</v>
      </c>
      <c r="B9" s="70" t="s">
        <v>77</v>
      </c>
      <c r="C9" s="20">
        <v>10</v>
      </c>
      <c r="D9" s="164" t="s">
        <v>351</v>
      </c>
      <c r="E9" s="78">
        <v>387</v>
      </c>
      <c r="F9" s="168" t="s">
        <v>590</v>
      </c>
      <c r="G9" s="20">
        <v>104</v>
      </c>
      <c r="H9" s="164" t="s">
        <v>76</v>
      </c>
      <c r="I9" s="78">
        <v>25</v>
      </c>
      <c r="J9" s="168" t="s">
        <v>333</v>
      </c>
      <c r="K9" s="77">
        <v>31</v>
      </c>
      <c r="L9" s="164" t="s">
        <v>395</v>
      </c>
      <c r="M9" s="78">
        <v>11</v>
      </c>
      <c r="N9" s="168" t="s">
        <v>160</v>
      </c>
      <c r="O9" s="80">
        <v>568</v>
      </c>
      <c r="P9" s="74" t="s">
        <v>415</v>
      </c>
      <c r="R9" s="150"/>
    </row>
    <row r="10" spans="1:18" x14ac:dyDescent="0.2">
      <c r="A10" s="2" t="s">
        <v>61</v>
      </c>
      <c r="B10" s="70" t="s">
        <v>83</v>
      </c>
      <c r="C10" s="20">
        <v>21</v>
      </c>
      <c r="D10" s="164" t="s">
        <v>292</v>
      </c>
      <c r="E10" s="78">
        <v>92</v>
      </c>
      <c r="F10" s="168" t="s">
        <v>540</v>
      </c>
      <c r="G10" s="20">
        <v>9</v>
      </c>
      <c r="H10" s="164" t="s">
        <v>242</v>
      </c>
      <c r="I10" s="78">
        <v>6</v>
      </c>
      <c r="J10" s="168" t="s">
        <v>12</v>
      </c>
      <c r="K10" s="77">
        <v>19</v>
      </c>
      <c r="L10" s="164" t="s">
        <v>80</v>
      </c>
      <c r="M10" s="78">
        <v>4</v>
      </c>
      <c r="N10" s="168" t="s">
        <v>177</v>
      </c>
      <c r="O10" s="80">
        <v>151</v>
      </c>
      <c r="P10" s="74" t="s">
        <v>25</v>
      </c>
    </row>
    <row r="11" spans="1:18" x14ac:dyDescent="0.2">
      <c r="A11" s="2" t="s">
        <v>61</v>
      </c>
      <c r="B11" s="70" t="s">
        <v>88</v>
      </c>
      <c r="C11" s="20">
        <v>0</v>
      </c>
      <c r="D11" s="164" t="s">
        <v>5</v>
      </c>
      <c r="E11" s="78">
        <v>378</v>
      </c>
      <c r="F11" s="168" t="s">
        <v>591</v>
      </c>
      <c r="G11" s="20">
        <v>3</v>
      </c>
      <c r="H11" s="164" t="s">
        <v>417</v>
      </c>
      <c r="I11" s="78">
        <v>0</v>
      </c>
      <c r="J11" s="168" t="s">
        <v>5</v>
      </c>
      <c r="K11" s="77">
        <v>14</v>
      </c>
      <c r="L11" s="164" t="s">
        <v>15</v>
      </c>
      <c r="M11" s="78">
        <v>2</v>
      </c>
      <c r="N11" s="168" t="s">
        <v>260</v>
      </c>
      <c r="O11" s="80">
        <v>397</v>
      </c>
      <c r="P11" s="74" t="s">
        <v>350</v>
      </c>
    </row>
    <row r="12" spans="1:18" x14ac:dyDescent="0.2">
      <c r="A12" s="2" t="s">
        <v>61</v>
      </c>
      <c r="B12" s="70" t="s">
        <v>95</v>
      </c>
      <c r="C12" s="149"/>
      <c r="D12" s="163"/>
      <c r="E12" s="78">
        <v>129</v>
      </c>
      <c r="F12" s="168" t="s">
        <v>592</v>
      </c>
      <c r="G12" s="149"/>
      <c r="H12" s="163"/>
      <c r="I12" s="78">
        <v>11</v>
      </c>
      <c r="J12" s="168" t="s">
        <v>153</v>
      </c>
      <c r="K12" s="77">
        <v>16</v>
      </c>
      <c r="L12" s="164" t="s">
        <v>157</v>
      </c>
      <c r="M12" s="78">
        <v>0</v>
      </c>
      <c r="N12" s="168" t="s">
        <v>5</v>
      </c>
      <c r="O12" s="80">
        <v>161</v>
      </c>
      <c r="P12" s="74" t="s">
        <v>199</v>
      </c>
    </row>
    <row r="13" spans="1:18" x14ac:dyDescent="0.2">
      <c r="A13" s="2" t="s">
        <v>61</v>
      </c>
      <c r="B13" s="70" t="s">
        <v>98</v>
      </c>
      <c r="C13" s="20">
        <v>0</v>
      </c>
      <c r="D13" s="164" t="s">
        <v>5</v>
      </c>
      <c r="E13" s="78">
        <v>115</v>
      </c>
      <c r="F13" s="168" t="s">
        <v>593</v>
      </c>
      <c r="G13" s="20">
        <v>0</v>
      </c>
      <c r="H13" s="164" t="s">
        <v>5</v>
      </c>
      <c r="I13" s="78">
        <v>8</v>
      </c>
      <c r="J13" s="168" t="s">
        <v>340</v>
      </c>
      <c r="K13" s="77">
        <v>0</v>
      </c>
      <c r="L13" s="164" t="s">
        <v>5</v>
      </c>
      <c r="M13" s="78">
        <v>0</v>
      </c>
      <c r="N13" s="168" t="s">
        <v>5</v>
      </c>
      <c r="O13" s="80">
        <v>123</v>
      </c>
      <c r="P13" s="74" t="s">
        <v>169</v>
      </c>
    </row>
    <row r="14" spans="1:18" x14ac:dyDescent="0.2">
      <c r="A14" s="2" t="s">
        <v>61</v>
      </c>
      <c r="B14" s="70" t="s">
        <v>103</v>
      </c>
      <c r="C14" s="20">
        <v>14</v>
      </c>
      <c r="D14" s="164" t="s">
        <v>135</v>
      </c>
      <c r="E14" s="78">
        <v>22</v>
      </c>
      <c r="F14" s="168" t="s">
        <v>338</v>
      </c>
      <c r="G14" s="20">
        <v>16</v>
      </c>
      <c r="H14" s="164" t="s">
        <v>131</v>
      </c>
      <c r="I14" s="147"/>
      <c r="J14" s="167"/>
      <c r="K14" s="145"/>
      <c r="L14" s="163"/>
      <c r="M14" s="78">
        <v>0</v>
      </c>
      <c r="N14" s="168" t="s">
        <v>5</v>
      </c>
      <c r="O14" s="80">
        <v>54</v>
      </c>
      <c r="P14" s="74" t="s">
        <v>390</v>
      </c>
    </row>
    <row r="15" spans="1:18" x14ac:dyDescent="0.2">
      <c r="A15" s="2" t="s">
        <v>61</v>
      </c>
      <c r="B15" s="70" t="s">
        <v>108</v>
      </c>
      <c r="C15" s="149"/>
      <c r="D15" s="163"/>
      <c r="E15" s="78">
        <v>235</v>
      </c>
      <c r="F15" s="168" t="s">
        <v>487</v>
      </c>
      <c r="G15" s="20">
        <v>4</v>
      </c>
      <c r="H15" s="164" t="s">
        <v>150</v>
      </c>
      <c r="I15" s="147"/>
      <c r="J15" s="167"/>
      <c r="K15" s="77">
        <v>3</v>
      </c>
      <c r="L15" s="164" t="s">
        <v>332</v>
      </c>
      <c r="M15" s="78">
        <v>0</v>
      </c>
      <c r="N15" s="168" t="s">
        <v>5</v>
      </c>
      <c r="O15" s="80">
        <v>243</v>
      </c>
      <c r="P15" s="74" t="s">
        <v>12</v>
      </c>
    </row>
    <row r="16" spans="1:18" x14ac:dyDescent="0.2">
      <c r="A16" s="2" t="s">
        <v>61</v>
      </c>
      <c r="B16" s="70" t="s">
        <v>110</v>
      </c>
      <c r="C16" s="149"/>
      <c r="D16" s="163"/>
      <c r="E16" s="78">
        <v>193</v>
      </c>
      <c r="F16" s="168" t="s">
        <v>594</v>
      </c>
      <c r="G16" s="149"/>
      <c r="H16" s="163"/>
      <c r="I16" s="147"/>
      <c r="J16" s="167"/>
      <c r="K16" s="145"/>
      <c r="L16" s="163"/>
      <c r="M16" s="78">
        <v>0</v>
      </c>
      <c r="N16" s="168" t="s">
        <v>5</v>
      </c>
      <c r="O16" s="80">
        <v>194</v>
      </c>
      <c r="P16" s="74" t="s">
        <v>30</v>
      </c>
    </row>
    <row r="17" spans="1:19" x14ac:dyDescent="0.2">
      <c r="A17" s="2" t="s">
        <v>61</v>
      </c>
      <c r="B17" s="70" t="s">
        <v>113</v>
      </c>
      <c r="C17" s="20">
        <v>68</v>
      </c>
      <c r="D17" s="164" t="s">
        <v>282</v>
      </c>
      <c r="E17" s="78">
        <v>98</v>
      </c>
      <c r="F17" s="168" t="s">
        <v>465</v>
      </c>
      <c r="G17" s="149"/>
      <c r="H17" s="163"/>
      <c r="I17" s="147"/>
      <c r="J17" s="167"/>
      <c r="K17" s="77">
        <v>21</v>
      </c>
      <c r="L17" s="164" t="s">
        <v>284</v>
      </c>
      <c r="M17" s="78">
        <v>1</v>
      </c>
      <c r="N17" s="168" t="s">
        <v>260</v>
      </c>
      <c r="O17" s="80">
        <v>189</v>
      </c>
      <c r="P17" s="74" t="s">
        <v>66</v>
      </c>
      <c r="Q17" s="189"/>
      <c r="R17" s="190"/>
      <c r="S17" s="191"/>
    </row>
    <row r="18" spans="1:19" x14ac:dyDescent="0.2">
      <c r="A18" s="2" t="s">
        <v>61</v>
      </c>
      <c r="B18" s="70" t="s">
        <v>116</v>
      </c>
      <c r="C18" s="149"/>
      <c r="D18" s="163"/>
      <c r="E18" s="78">
        <v>117</v>
      </c>
      <c r="F18" s="168" t="s">
        <v>426</v>
      </c>
      <c r="G18" s="20">
        <v>3</v>
      </c>
      <c r="H18" s="164" t="s">
        <v>351</v>
      </c>
      <c r="I18" s="147"/>
      <c r="J18" s="167"/>
      <c r="K18" s="77">
        <v>49</v>
      </c>
      <c r="L18" s="164" t="s">
        <v>280</v>
      </c>
      <c r="M18" s="78">
        <v>0</v>
      </c>
      <c r="N18" s="168" t="s">
        <v>5</v>
      </c>
      <c r="O18" s="80">
        <v>171</v>
      </c>
      <c r="P18" s="74" t="s">
        <v>19</v>
      </c>
      <c r="Q18" s="192"/>
      <c r="R18" s="193"/>
      <c r="S18" s="194"/>
    </row>
    <row r="19" spans="1:19" x14ac:dyDescent="0.2">
      <c r="A19" s="2" t="s">
        <v>61</v>
      </c>
      <c r="B19" s="70" t="s">
        <v>121</v>
      </c>
      <c r="C19" s="149"/>
      <c r="D19" s="163"/>
      <c r="E19" s="78">
        <v>218</v>
      </c>
      <c r="F19" s="168" t="s">
        <v>595</v>
      </c>
      <c r="G19" s="20">
        <v>4</v>
      </c>
      <c r="H19" s="164" t="s">
        <v>351</v>
      </c>
      <c r="I19" s="147"/>
      <c r="J19" s="167"/>
      <c r="K19" s="145"/>
      <c r="L19" s="163"/>
      <c r="M19" s="78">
        <v>0</v>
      </c>
      <c r="N19" s="168" t="s">
        <v>5</v>
      </c>
      <c r="O19" s="80">
        <v>224</v>
      </c>
      <c r="P19" s="74" t="s">
        <v>120</v>
      </c>
      <c r="Q19" s="192"/>
      <c r="R19" s="193"/>
      <c r="S19" s="194"/>
    </row>
    <row r="20" spans="1:19" x14ac:dyDescent="0.2">
      <c r="A20" s="2" t="s">
        <v>61</v>
      </c>
      <c r="B20" s="70" t="s">
        <v>125</v>
      </c>
      <c r="C20" s="149"/>
      <c r="D20" s="163"/>
      <c r="E20" s="78">
        <v>257</v>
      </c>
      <c r="F20" s="168" t="s">
        <v>536</v>
      </c>
      <c r="G20" s="20">
        <v>45</v>
      </c>
      <c r="H20" s="164" t="s">
        <v>36</v>
      </c>
      <c r="I20" s="147"/>
      <c r="J20" s="167"/>
      <c r="K20" s="77">
        <v>13</v>
      </c>
      <c r="L20" s="164" t="s">
        <v>12</v>
      </c>
      <c r="M20" s="78">
        <v>0</v>
      </c>
      <c r="N20" s="168" t="s">
        <v>5</v>
      </c>
      <c r="O20" s="80">
        <v>327</v>
      </c>
      <c r="P20" s="74" t="s">
        <v>93</v>
      </c>
      <c r="Q20" s="192"/>
      <c r="R20" s="193"/>
      <c r="S20" s="194"/>
    </row>
    <row r="21" spans="1:19" x14ac:dyDescent="0.2">
      <c r="A21" s="2" t="s">
        <v>61</v>
      </c>
      <c r="B21" s="70" t="s">
        <v>129</v>
      </c>
      <c r="C21" s="149"/>
      <c r="D21" s="163"/>
      <c r="E21" s="78">
        <v>166</v>
      </c>
      <c r="F21" s="168" t="s">
        <v>596</v>
      </c>
      <c r="G21" s="149"/>
      <c r="H21" s="163"/>
      <c r="I21" s="147"/>
      <c r="J21" s="167"/>
      <c r="K21" s="145"/>
      <c r="L21" s="163"/>
      <c r="M21" s="78">
        <v>0</v>
      </c>
      <c r="N21" s="168" t="s">
        <v>5</v>
      </c>
      <c r="O21" s="80">
        <v>167</v>
      </c>
      <c r="P21" s="74" t="s">
        <v>19</v>
      </c>
      <c r="Q21" s="192"/>
      <c r="R21" s="193"/>
      <c r="S21" s="194"/>
    </row>
    <row r="22" spans="1:19" x14ac:dyDescent="0.2">
      <c r="A22" s="2" t="s">
        <v>61</v>
      </c>
      <c r="B22" s="70" t="s">
        <v>134</v>
      </c>
      <c r="C22" s="149"/>
      <c r="D22" s="163"/>
      <c r="E22" s="78">
        <v>286</v>
      </c>
      <c r="F22" s="168" t="s">
        <v>597</v>
      </c>
      <c r="G22" s="20">
        <v>44</v>
      </c>
      <c r="H22" s="164" t="s">
        <v>241</v>
      </c>
      <c r="I22" s="147"/>
      <c r="J22" s="167"/>
      <c r="K22" s="77">
        <v>13</v>
      </c>
      <c r="L22" s="164" t="s">
        <v>87</v>
      </c>
      <c r="M22" s="78">
        <v>0</v>
      </c>
      <c r="N22" s="168" t="s">
        <v>5</v>
      </c>
      <c r="O22" s="80">
        <v>344</v>
      </c>
      <c r="P22" s="74" t="s">
        <v>462</v>
      </c>
      <c r="Q22" s="192"/>
      <c r="R22" s="193"/>
      <c r="S22" s="194"/>
    </row>
    <row r="23" spans="1:19" x14ac:dyDescent="0.2">
      <c r="A23" s="2" t="s">
        <v>61</v>
      </c>
      <c r="B23" s="70" t="s">
        <v>138</v>
      </c>
      <c r="C23" s="20">
        <v>4</v>
      </c>
      <c r="D23" s="164" t="s">
        <v>119</v>
      </c>
      <c r="E23" s="78">
        <v>11</v>
      </c>
      <c r="F23" s="168" t="s">
        <v>412</v>
      </c>
      <c r="G23" s="149"/>
      <c r="H23" s="163"/>
      <c r="I23" s="147"/>
      <c r="J23" s="167"/>
      <c r="K23" s="145"/>
      <c r="L23" s="163"/>
      <c r="M23" s="78">
        <v>0</v>
      </c>
      <c r="N23" s="168" t="s">
        <v>5</v>
      </c>
      <c r="O23" s="80">
        <v>18</v>
      </c>
      <c r="P23" s="74" t="s">
        <v>193</v>
      </c>
      <c r="Q23" s="192"/>
      <c r="R23" s="193"/>
      <c r="S23" s="194"/>
    </row>
    <row r="24" spans="1:19" x14ac:dyDescent="0.2">
      <c r="A24" s="2" t="s">
        <v>61</v>
      </c>
      <c r="B24" s="70" t="s">
        <v>141</v>
      </c>
      <c r="C24" s="149"/>
      <c r="D24" s="163"/>
      <c r="E24" s="78">
        <v>225</v>
      </c>
      <c r="F24" s="168" t="s">
        <v>582</v>
      </c>
      <c r="G24" s="149"/>
      <c r="H24" s="163"/>
      <c r="I24" s="147"/>
      <c r="J24" s="167"/>
      <c r="K24" s="77">
        <v>14</v>
      </c>
      <c r="L24" s="164" t="s">
        <v>313</v>
      </c>
      <c r="M24" s="78">
        <v>0</v>
      </c>
      <c r="N24" s="168" t="s">
        <v>5</v>
      </c>
      <c r="O24" s="80">
        <v>241</v>
      </c>
      <c r="P24" s="74" t="s">
        <v>12</v>
      </c>
      <c r="Q24" s="192"/>
      <c r="R24" s="193"/>
      <c r="S24" s="194"/>
    </row>
    <row r="25" spans="1:19" x14ac:dyDescent="0.2">
      <c r="A25" s="2" t="s">
        <v>61</v>
      </c>
      <c r="B25" s="70" t="s">
        <v>145</v>
      </c>
      <c r="C25" s="149"/>
      <c r="D25" s="163"/>
      <c r="E25" s="78">
        <v>174</v>
      </c>
      <c r="F25" s="168" t="s">
        <v>598</v>
      </c>
      <c r="G25" s="149"/>
      <c r="H25" s="163"/>
      <c r="I25" s="78">
        <v>3</v>
      </c>
      <c r="J25" s="168" t="s">
        <v>150</v>
      </c>
      <c r="K25" s="77">
        <v>3</v>
      </c>
      <c r="L25" s="164" t="s">
        <v>150</v>
      </c>
      <c r="M25" s="78">
        <v>0</v>
      </c>
      <c r="N25" s="168" t="s">
        <v>5</v>
      </c>
      <c r="O25" s="80">
        <v>182</v>
      </c>
      <c r="P25" s="74" t="s">
        <v>276</v>
      </c>
      <c r="Q25" s="192"/>
      <c r="R25" s="193"/>
      <c r="S25" s="194"/>
    </row>
    <row r="26" spans="1:19" x14ac:dyDescent="0.2">
      <c r="A26" s="2" t="s">
        <v>61</v>
      </c>
      <c r="B26" s="70" t="s">
        <v>151</v>
      </c>
      <c r="C26" s="20">
        <v>0</v>
      </c>
      <c r="D26" s="164" t="s">
        <v>5</v>
      </c>
      <c r="E26" s="78">
        <v>259</v>
      </c>
      <c r="F26" s="168" t="s">
        <v>555</v>
      </c>
      <c r="G26" s="20">
        <v>19</v>
      </c>
      <c r="H26" s="164" t="s">
        <v>43</v>
      </c>
      <c r="I26" s="78">
        <v>28</v>
      </c>
      <c r="J26" s="168" t="s">
        <v>436</v>
      </c>
      <c r="K26" s="77">
        <v>6</v>
      </c>
      <c r="L26" s="164" t="s">
        <v>160</v>
      </c>
      <c r="M26" s="78">
        <v>0</v>
      </c>
      <c r="N26" s="168" t="s">
        <v>5</v>
      </c>
      <c r="O26" s="80">
        <v>312</v>
      </c>
      <c r="P26" s="74" t="s">
        <v>456</v>
      </c>
      <c r="Q26" s="192"/>
      <c r="R26" s="193"/>
      <c r="S26" s="194"/>
    </row>
    <row r="27" spans="1:19" x14ac:dyDescent="0.2">
      <c r="A27" s="2" t="s">
        <v>61</v>
      </c>
      <c r="B27" s="70" t="s">
        <v>154</v>
      </c>
      <c r="C27" s="149"/>
      <c r="D27" s="163"/>
      <c r="E27" s="78">
        <v>176</v>
      </c>
      <c r="F27" s="168" t="s">
        <v>525</v>
      </c>
      <c r="G27" s="20">
        <v>31</v>
      </c>
      <c r="H27" s="164" t="s">
        <v>429</v>
      </c>
      <c r="I27" s="147"/>
      <c r="J27" s="167"/>
      <c r="K27" s="145"/>
      <c r="L27" s="163"/>
      <c r="M27" s="78">
        <v>0</v>
      </c>
      <c r="N27" s="168" t="s">
        <v>5</v>
      </c>
      <c r="O27" s="80">
        <v>208</v>
      </c>
      <c r="P27" s="74" t="s">
        <v>321</v>
      </c>
      <c r="Q27" s="192"/>
      <c r="R27" s="193"/>
      <c r="S27" s="194"/>
    </row>
    <row r="28" spans="1:19" x14ac:dyDescent="0.2">
      <c r="A28" s="2" t="s">
        <v>61</v>
      </c>
      <c r="B28" s="70" t="s">
        <v>158</v>
      </c>
      <c r="C28" s="20">
        <v>34</v>
      </c>
      <c r="D28" s="164" t="s">
        <v>287</v>
      </c>
      <c r="E28" s="78">
        <v>56</v>
      </c>
      <c r="F28" s="168" t="s">
        <v>479</v>
      </c>
      <c r="G28" s="20">
        <v>29</v>
      </c>
      <c r="H28" s="164" t="s">
        <v>267</v>
      </c>
      <c r="I28" s="147"/>
      <c r="J28" s="167"/>
      <c r="K28" s="145"/>
      <c r="L28" s="163"/>
      <c r="M28" s="78">
        <v>12</v>
      </c>
      <c r="N28" s="168" t="s">
        <v>127</v>
      </c>
      <c r="O28" s="80">
        <v>135</v>
      </c>
      <c r="P28" s="74" t="s">
        <v>23</v>
      </c>
      <c r="Q28" s="192"/>
      <c r="R28" s="193"/>
      <c r="S28" s="194"/>
    </row>
    <row r="29" spans="1:19" x14ac:dyDescent="0.2">
      <c r="A29" s="2" t="s">
        <v>61</v>
      </c>
      <c r="B29" s="70" t="s">
        <v>161</v>
      </c>
      <c r="C29" s="20">
        <v>8</v>
      </c>
      <c r="D29" s="164" t="s">
        <v>213</v>
      </c>
      <c r="E29" s="78">
        <v>44</v>
      </c>
      <c r="F29" s="168" t="s">
        <v>599</v>
      </c>
      <c r="G29" s="20">
        <v>3</v>
      </c>
      <c r="H29" s="164" t="s">
        <v>82</v>
      </c>
      <c r="I29" s="147"/>
      <c r="J29" s="167"/>
      <c r="K29" s="145"/>
      <c r="L29" s="163"/>
      <c r="M29" s="78">
        <v>6</v>
      </c>
      <c r="N29" s="168" t="s">
        <v>212</v>
      </c>
      <c r="O29" s="80">
        <v>63</v>
      </c>
      <c r="P29" s="74" t="s">
        <v>298</v>
      </c>
      <c r="Q29" s="192"/>
      <c r="R29" s="193"/>
      <c r="S29" s="194"/>
    </row>
    <row r="30" spans="1:19" x14ac:dyDescent="0.2">
      <c r="A30" s="2" t="s">
        <v>61</v>
      </c>
      <c r="B30" s="70" t="s">
        <v>164</v>
      </c>
      <c r="C30" s="149"/>
      <c r="D30" s="163"/>
      <c r="E30" s="78">
        <v>129</v>
      </c>
      <c r="F30" s="168" t="s">
        <v>593</v>
      </c>
      <c r="G30" s="149"/>
      <c r="H30" s="163"/>
      <c r="I30" s="147"/>
      <c r="J30" s="167"/>
      <c r="K30" s="77">
        <v>8</v>
      </c>
      <c r="L30" s="164" t="s">
        <v>313</v>
      </c>
      <c r="M30" s="78">
        <v>0</v>
      </c>
      <c r="N30" s="168" t="s">
        <v>5</v>
      </c>
      <c r="O30" s="80">
        <v>138</v>
      </c>
      <c r="P30" s="74" t="s">
        <v>323</v>
      </c>
      <c r="Q30" s="192"/>
      <c r="R30" s="193"/>
      <c r="S30" s="194"/>
    </row>
    <row r="31" spans="1:19" x14ac:dyDescent="0.2">
      <c r="A31" s="2" t="s">
        <v>61</v>
      </c>
      <c r="B31" s="70" t="s">
        <v>166</v>
      </c>
      <c r="C31" s="20">
        <v>3</v>
      </c>
      <c r="D31" s="164" t="s">
        <v>323</v>
      </c>
      <c r="E31" s="78">
        <v>117</v>
      </c>
      <c r="F31" s="168" t="s">
        <v>600</v>
      </c>
      <c r="G31" s="20">
        <v>0</v>
      </c>
      <c r="H31" s="164" t="s">
        <v>5</v>
      </c>
      <c r="I31" s="78">
        <v>6</v>
      </c>
      <c r="J31" s="168" t="s">
        <v>173</v>
      </c>
      <c r="K31" s="77">
        <v>7</v>
      </c>
      <c r="L31" s="164" t="s">
        <v>45</v>
      </c>
      <c r="M31" s="78">
        <v>0</v>
      </c>
      <c r="N31" s="168" t="s">
        <v>5</v>
      </c>
      <c r="O31" s="80">
        <v>133</v>
      </c>
      <c r="P31" s="74" t="s">
        <v>23</v>
      </c>
      <c r="Q31" s="192"/>
      <c r="R31" s="193"/>
      <c r="S31" s="194"/>
    </row>
    <row r="32" spans="1:19" x14ac:dyDescent="0.2">
      <c r="A32" s="2" t="s">
        <v>61</v>
      </c>
      <c r="B32" s="70" t="s">
        <v>170</v>
      </c>
      <c r="C32" s="20">
        <v>0</v>
      </c>
      <c r="D32" s="164" t="s">
        <v>5</v>
      </c>
      <c r="E32" s="78">
        <v>137</v>
      </c>
      <c r="F32" s="168" t="s">
        <v>601</v>
      </c>
      <c r="G32" s="20">
        <v>0</v>
      </c>
      <c r="H32" s="164" t="s">
        <v>5</v>
      </c>
      <c r="I32" s="147"/>
      <c r="J32" s="167"/>
      <c r="K32" s="145"/>
      <c r="L32" s="163"/>
      <c r="M32" s="78">
        <v>0</v>
      </c>
      <c r="N32" s="168" t="s">
        <v>5</v>
      </c>
      <c r="O32" s="80">
        <v>139</v>
      </c>
      <c r="P32" s="74" t="s">
        <v>323</v>
      </c>
      <c r="Q32" s="192"/>
      <c r="R32" s="193"/>
      <c r="S32" s="194"/>
    </row>
    <row r="33" spans="1:19" x14ac:dyDescent="0.2">
      <c r="A33" s="2" t="s">
        <v>61</v>
      </c>
      <c r="B33" s="70" t="s">
        <v>174</v>
      </c>
      <c r="C33" s="20">
        <v>0</v>
      </c>
      <c r="D33" s="164" t="s">
        <v>5</v>
      </c>
      <c r="E33" s="78">
        <v>177</v>
      </c>
      <c r="F33" s="168" t="s">
        <v>602</v>
      </c>
      <c r="G33" s="20">
        <v>0</v>
      </c>
      <c r="H33" s="164" t="s">
        <v>5</v>
      </c>
      <c r="I33" s="78">
        <v>4</v>
      </c>
      <c r="J33" s="168" t="s">
        <v>293</v>
      </c>
      <c r="K33" s="77">
        <v>6</v>
      </c>
      <c r="L33" s="164" t="s">
        <v>30</v>
      </c>
      <c r="M33" s="78">
        <v>0</v>
      </c>
      <c r="N33" s="168" t="s">
        <v>5</v>
      </c>
      <c r="O33" s="80">
        <v>187</v>
      </c>
      <c r="P33" s="74" t="s">
        <v>66</v>
      </c>
      <c r="Q33" s="192"/>
      <c r="R33" s="193"/>
      <c r="S33" s="194"/>
    </row>
    <row r="34" spans="1:19" x14ac:dyDescent="0.2">
      <c r="A34" s="2" t="s">
        <v>61</v>
      </c>
      <c r="B34" s="70" t="s">
        <v>178</v>
      </c>
      <c r="C34" s="20">
        <v>5</v>
      </c>
      <c r="D34" s="164" t="s">
        <v>160</v>
      </c>
      <c r="E34" s="78">
        <v>66</v>
      </c>
      <c r="F34" s="168" t="s">
        <v>281</v>
      </c>
      <c r="G34" s="20">
        <v>109</v>
      </c>
      <c r="H34" s="164" t="s">
        <v>21</v>
      </c>
      <c r="I34" s="78">
        <v>47</v>
      </c>
      <c r="J34" s="168" t="s">
        <v>379</v>
      </c>
      <c r="K34" s="77">
        <v>30</v>
      </c>
      <c r="L34" s="164" t="s">
        <v>111</v>
      </c>
      <c r="M34" s="78">
        <v>2</v>
      </c>
      <c r="N34" s="168" t="s">
        <v>417</v>
      </c>
      <c r="O34" s="80">
        <v>259</v>
      </c>
      <c r="P34" s="74" t="s">
        <v>46</v>
      </c>
      <c r="Q34" s="195"/>
      <c r="R34" s="196"/>
      <c r="S34" s="197"/>
    </row>
    <row r="35" spans="1:19" x14ac:dyDescent="0.2">
      <c r="A35" s="2" t="s">
        <v>61</v>
      </c>
      <c r="B35" s="70" t="s">
        <v>181</v>
      </c>
      <c r="C35" s="20">
        <v>0</v>
      </c>
      <c r="D35" s="164" t="s">
        <v>5</v>
      </c>
      <c r="E35" s="78">
        <v>86</v>
      </c>
      <c r="F35" s="168" t="s">
        <v>194</v>
      </c>
      <c r="G35" s="20">
        <v>0</v>
      </c>
      <c r="H35" s="164" t="s">
        <v>5</v>
      </c>
      <c r="I35" s="78">
        <v>0</v>
      </c>
      <c r="J35" s="168" t="s">
        <v>5</v>
      </c>
      <c r="K35" s="77">
        <v>107</v>
      </c>
      <c r="L35" s="164" t="s">
        <v>398</v>
      </c>
      <c r="M35" s="78">
        <v>0</v>
      </c>
      <c r="N35" s="168" t="s">
        <v>5</v>
      </c>
      <c r="O35" s="80">
        <v>193</v>
      </c>
      <c r="P35" s="74" t="s">
        <v>30</v>
      </c>
    </row>
    <row r="36" spans="1:19" x14ac:dyDescent="0.2">
      <c r="A36" s="2" t="s">
        <v>61</v>
      </c>
      <c r="B36" s="70" t="s">
        <v>186</v>
      </c>
      <c r="C36" s="149"/>
      <c r="D36" s="163"/>
      <c r="E36" s="147"/>
      <c r="F36" s="167"/>
      <c r="G36" s="149"/>
      <c r="H36" s="163"/>
      <c r="I36" s="78">
        <v>17</v>
      </c>
      <c r="J36" s="168" t="s">
        <v>603</v>
      </c>
      <c r="K36" s="145"/>
      <c r="L36" s="163"/>
      <c r="M36" s="78">
        <v>0</v>
      </c>
      <c r="N36" s="168" t="s">
        <v>5</v>
      </c>
      <c r="O36" s="80">
        <v>20</v>
      </c>
      <c r="P36" s="74" t="s">
        <v>193</v>
      </c>
    </row>
    <row r="37" spans="1:19" x14ac:dyDescent="0.2">
      <c r="A37" s="2" t="s">
        <v>61</v>
      </c>
      <c r="B37" s="70" t="s">
        <v>190</v>
      </c>
      <c r="C37" s="149"/>
      <c r="D37" s="163"/>
      <c r="E37" s="147"/>
      <c r="F37" s="167"/>
      <c r="G37" s="149"/>
      <c r="H37" s="163"/>
      <c r="I37" s="78">
        <v>3</v>
      </c>
      <c r="J37" s="168" t="s">
        <v>420</v>
      </c>
      <c r="K37" s="145"/>
      <c r="L37" s="163"/>
      <c r="M37" s="78">
        <v>0</v>
      </c>
      <c r="N37" s="168" t="s">
        <v>5</v>
      </c>
      <c r="O37" s="80">
        <v>4</v>
      </c>
      <c r="P37" s="74" t="s">
        <v>342</v>
      </c>
    </row>
    <row r="38" spans="1:19" x14ac:dyDescent="0.2">
      <c r="A38" s="2" t="s">
        <v>61</v>
      </c>
      <c r="B38" s="70" t="s">
        <v>2</v>
      </c>
      <c r="C38" s="20">
        <f>SUBTOTAL(109,C6:C37)</f>
        <v>167</v>
      </c>
      <c r="D38" s="164" t="str">
        <f>CONCATENATE("(",FIXED(_tbl282[[#This Row],[PICU]]/_tbl282[[#This Row],[Total]]*100,1),")")</f>
        <v>(2.8)</v>
      </c>
      <c r="E38" s="77">
        <f>SUBTOTAL(109,E6:E37)</f>
        <v>4770</v>
      </c>
      <c r="F38" s="164" t="str">
        <f>CONCATENATE("(",FIXED(_tbl282[[#This Row],[Centralised transport service (PIC)]]/_tbl282[[#This Row],[Total]]*100,1),")")</f>
        <v>(78.8)</v>
      </c>
      <c r="G38" s="77">
        <f>SUBTOTAL(109,G6:G37)</f>
        <v>423</v>
      </c>
      <c r="H38" s="164" t="str">
        <f>CONCATENATE("(",FIXED(_tbl282[[#This Row],[Transport team from neonates]]/_tbl282[[#This Row],[Total]]*100,1),")")</f>
        <v>(7.0)</v>
      </c>
      <c r="I38" s="20">
        <f>SUBTOTAL(109,I6:I37)</f>
        <v>173</v>
      </c>
      <c r="J38" s="164" t="str">
        <f>CONCATENATE("(",FIXED(_tbl282[[#This Row],[Other specialist team]]/_tbl282[[#This Row],[Total]]*100,1),")")</f>
        <v>(2.9)</v>
      </c>
      <c r="K38" s="20">
        <f>SUBTOTAL(109,K6:K37)</f>
        <v>407</v>
      </c>
      <c r="L38" s="164" t="str">
        <f>CONCATENATE("(",FIXED(_tbl282[[#This Row],[Non-specialist team]]/_tbl282[[#This Row],[Total]]*100,1),")")</f>
        <v>(6.7)</v>
      </c>
      <c r="M38" s="20">
        <f>SUBTOTAL(109,M6:M37)</f>
        <v>38</v>
      </c>
      <c r="N38" s="164" t="str">
        <f>CONCATENATE("(",FIXED(_tbl282[[#This Row],[Unknown]]/_tbl282[[#This Row],[Total]]*100,1),")")</f>
        <v>(0.6)</v>
      </c>
      <c r="O38" s="77">
        <f>SUBTOTAL(109,O6:O37)</f>
        <v>6053</v>
      </c>
      <c r="P38" s="21" t="str">
        <f>CONCATENATE("(",FIXED(_tbl282[[#This Row],[Total]]/$O$105*100,1),")")</f>
        <v>(33.3)</v>
      </c>
    </row>
    <row r="39" spans="1:19" x14ac:dyDescent="0.2">
      <c r="A39" s="2" t="s">
        <v>196</v>
      </c>
      <c r="B39" s="70" t="s">
        <v>62</v>
      </c>
      <c r="C39" s="20">
        <v>0</v>
      </c>
      <c r="D39" s="164" t="s">
        <v>5</v>
      </c>
      <c r="E39" s="78">
        <v>122</v>
      </c>
      <c r="F39" s="168" t="s">
        <v>520</v>
      </c>
      <c r="G39" s="20">
        <v>4</v>
      </c>
      <c r="H39" s="164" t="s">
        <v>177</v>
      </c>
      <c r="I39" s="78">
        <v>4</v>
      </c>
      <c r="J39" s="168" t="s">
        <v>177</v>
      </c>
      <c r="K39" s="77">
        <v>22</v>
      </c>
      <c r="L39" s="164" t="s">
        <v>219</v>
      </c>
      <c r="M39" s="78">
        <v>0</v>
      </c>
      <c r="N39" s="168" t="s">
        <v>5</v>
      </c>
      <c r="O39" s="80">
        <v>152</v>
      </c>
      <c r="P39" s="74" t="s">
        <v>25</v>
      </c>
      <c r="R39" s="150"/>
    </row>
    <row r="40" spans="1:19" x14ac:dyDescent="0.2">
      <c r="A40" s="2" t="s">
        <v>196</v>
      </c>
      <c r="B40" s="70" t="s">
        <v>67</v>
      </c>
      <c r="C40" s="149"/>
      <c r="D40" s="163"/>
      <c r="E40" s="78">
        <v>138</v>
      </c>
      <c r="F40" s="168" t="s">
        <v>604</v>
      </c>
      <c r="G40" s="155"/>
      <c r="H40" s="165"/>
      <c r="I40" s="78">
        <v>6</v>
      </c>
      <c r="J40" s="168" t="s">
        <v>12</v>
      </c>
      <c r="K40" s="77">
        <v>3</v>
      </c>
      <c r="L40" s="164" t="s">
        <v>169</v>
      </c>
      <c r="M40" s="78">
        <v>0</v>
      </c>
      <c r="N40" s="168" t="s">
        <v>5</v>
      </c>
      <c r="O40" s="80">
        <v>149</v>
      </c>
      <c r="P40" s="74" t="s">
        <v>25</v>
      </c>
    </row>
    <row r="41" spans="1:19" x14ac:dyDescent="0.2">
      <c r="A41" s="2" t="s">
        <v>196</v>
      </c>
      <c r="B41" s="70" t="s">
        <v>72</v>
      </c>
      <c r="C41" s="20">
        <v>0</v>
      </c>
      <c r="D41" s="164" t="s">
        <v>5</v>
      </c>
      <c r="E41" s="78">
        <v>195</v>
      </c>
      <c r="F41" s="168" t="s">
        <v>489</v>
      </c>
      <c r="G41" s="20">
        <v>5</v>
      </c>
      <c r="H41" s="164" t="s">
        <v>293</v>
      </c>
      <c r="I41" s="78">
        <v>9</v>
      </c>
      <c r="J41" s="168" t="s">
        <v>120</v>
      </c>
      <c r="K41" s="77">
        <v>33</v>
      </c>
      <c r="L41" s="164" t="s">
        <v>136</v>
      </c>
      <c r="M41" s="78">
        <v>0</v>
      </c>
      <c r="N41" s="168" t="s">
        <v>5</v>
      </c>
      <c r="O41" s="80">
        <v>242</v>
      </c>
      <c r="P41" s="74" t="s">
        <v>12</v>
      </c>
    </row>
    <row r="42" spans="1:19" x14ac:dyDescent="0.2">
      <c r="A42" s="2" t="s">
        <v>196</v>
      </c>
      <c r="B42" s="70" t="s">
        <v>77</v>
      </c>
      <c r="C42" s="20">
        <v>5</v>
      </c>
      <c r="D42" s="164" t="s">
        <v>417</v>
      </c>
      <c r="E42" s="78">
        <v>418</v>
      </c>
      <c r="F42" s="168" t="s">
        <v>605</v>
      </c>
      <c r="G42" s="20">
        <v>137</v>
      </c>
      <c r="H42" s="164" t="s">
        <v>299</v>
      </c>
      <c r="I42" s="78">
        <v>27</v>
      </c>
      <c r="J42" s="168" t="s">
        <v>46</v>
      </c>
      <c r="K42" s="77">
        <v>28</v>
      </c>
      <c r="L42" s="164" t="s">
        <v>173</v>
      </c>
      <c r="M42" s="78">
        <v>9</v>
      </c>
      <c r="N42" s="168" t="s">
        <v>226</v>
      </c>
      <c r="O42" s="80">
        <v>624</v>
      </c>
      <c r="P42" s="74" t="s">
        <v>191</v>
      </c>
    </row>
    <row r="43" spans="1:19" x14ac:dyDescent="0.2">
      <c r="A43" s="2" t="s">
        <v>196</v>
      </c>
      <c r="B43" s="70" t="s">
        <v>83</v>
      </c>
      <c r="C43" s="20">
        <v>6</v>
      </c>
      <c r="D43" s="164" t="s">
        <v>128</v>
      </c>
      <c r="E43" s="78">
        <v>95</v>
      </c>
      <c r="F43" s="168" t="s">
        <v>606</v>
      </c>
      <c r="G43" s="20">
        <v>4</v>
      </c>
      <c r="H43" s="164" t="s">
        <v>50</v>
      </c>
      <c r="I43" s="78">
        <v>10</v>
      </c>
      <c r="J43" s="168" t="s">
        <v>431</v>
      </c>
      <c r="K43" s="77">
        <v>7</v>
      </c>
      <c r="L43" s="164" t="s">
        <v>462</v>
      </c>
      <c r="M43" s="78">
        <v>1</v>
      </c>
      <c r="N43" s="168" t="s">
        <v>417</v>
      </c>
      <c r="O43" s="80">
        <v>123</v>
      </c>
      <c r="P43" s="74" t="s">
        <v>169</v>
      </c>
    </row>
    <row r="44" spans="1:19" x14ac:dyDescent="0.2">
      <c r="A44" s="2" t="s">
        <v>196</v>
      </c>
      <c r="B44" s="70" t="s">
        <v>88</v>
      </c>
      <c r="C44" s="149"/>
      <c r="D44" s="163"/>
      <c r="E44" s="78">
        <v>445</v>
      </c>
      <c r="F44" s="168" t="s">
        <v>607</v>
      </c>
      <c r="G44" s="155"/>
      <c r="H44" s="165"/>
      <c r="I44" s="157"/>
      <c r="J44" s="169"/>
      <c r="K44" s="77">
        <v>12</v>
      </c>
      <c r="L44" s="164" t="s">
        <v>177</v>
      </c>
      <c r="M44" s="78">
        <v>0</v>
      </c>
      <c r="N44" s="168" t="s">
        <v>5</v>
      </c>
      <c r="O44" s="80">
        <v>459</v>
      </c>
      <c r="P44" s="74" t="s">
        <v>476</v>
      </c>
    </row>
    <row r="45" spans="1:19" x14ac:dyDescent="0.2">
      <c r="A45" s="2" t="s">
        <v>196</v>
      </c>
      <c r="B45" s="70" t="s">
        <v>95</v>
      </c>
      <c r="C45" s="149"/>
      <c r="D45" s="163"/>
      <c r="E45" s="78">
        <v>155</v>
      </c>
      <c r="F45" s="168" t="s">
        <v>608</v>
      </c>
      <c r="G45" s="20">
        <v>6</v>
      </c>
      <c r="H45" s="164" t="s">
        <v>15</v>
      </c>
      <c r="I45" s="157"/>
      <c r="J45" s="169"/>
      <c r="K45" s="77">
        <v>5</v>
      </c>
      <c r="L45" s="164" t="s">
        <v>18</v>
      </c>
      <c r="M45" s="78">
        <v>2</v>
      </c>
      <c r="N45" s="168" t="s">
        <v>332</v>
      </c>
      <c r="O45" s="80">
        <v>172</v>
      </c>
      <c r="P45" s="74" t="s">
        <v>19</v>
      </c>
    </row>
    <row r="46" spans="1:19" x14ac:dyDescent="0.2">
      <c r="A46" s="2" t="s">
        <v>196</v>
      </c>
      <c r="B46" s="70" t="s">
        <v>98</v>
      </c>
      <c r="C46" s="149"/>
      <c r="D46" s="163"/>
      <c r="E46" s="78">
        <v>119</v>
      </c>
      <c r="F46" s="168" t="s">
        <v>564</v>
      </c>
      <c r="G46" s="155"/>
      <c r="H46" s="165"/>
      <c r="I46" s="157"/>
      <c r="J46" s="169"/>
      <c r="K46" s="159"/>
      <c r="L46" s="165"/>
      <c r="M46" s="78">
        <v>0</v>
      </c>
      <c r="N46" s="168" t="s">
        <v>5</v>
      </c>
      <c r="O46" s="80">
        <v>121</v>
      </c>
      <c r="P46" s="74" t="s">
        <v>169</v>
      </c>
    </row>
    <row r="47" spans="1:19" x14ac:dyDescent="0.2">
      <c r="A47" s="2" t="s">
        <v>196</v>
      </c>
      <c r="B47" s="70" t="s">
        <v>103</v>
      </c>
      <c r="C47" s="20">
        <v>3</v>
      </c>
      <c r="D47" s="164" t="s">
        <v>337</v>
      </c>
      <c r="E47" s="78">
        <v>45</v>
      </c>
      <c r="F47" s="168" t="s">
        <v>283</v>
      </c>
      <c r="G47" s="20">
        <v>25</v>
      </c>
      <c r="H47" s="164" t="s">
        <v>265</v>
      </c>
      <c r="I47" s="78">
        <v>0</v>
      </c>
      <c r="J47" s="168" t="s">
        <v>5</v>
      </c>
      <c r="K47" s="77">
        <v>0</v>
      </c>
      <c r="L47" s="164" t="s">
        <v>5</v>
      </c>
      <c r="M47" s="78">
        <v>0</v>
      </c>
      <c r="N47" s="168" t="s">
        <v>5</v>
      </c>
      <c r="O47" s="80">
        <v>73</v>
      </c>
      <c r="P47" s="74" t="s">
        <v>332</v>
      </c>
    </row>
    <row r="48" spans="1:19" x14ac:dyDescent="0.2">
      <c r="A48" s="2" t="s">
        <v>196</v>
      </c>
      <c r="B48" s="70" t="s">
        <v>108</v>
      </c>
      <c r="C48" s="149"/>
      <c r="D48" s="163"/>
      <c r="E48" s="78">
        <v>218</v>
      </c>
      <c r="F48" s="168" t="s">
        <v>556</v>
      </c>
      <c r="G48" s="20">
        <v>13</v>
      </c>
      <c r="H48" s="164" t="s">
        <v>395</v>
      </c>
      <c r="I48" s="157"/>
      <c r="J48" s="169"/>
      <c r="K48" s="77">
        <v>3</v>
      </c>
      <c r="L48" s="164" t="s">
        <v>256</v>
      </c>
      <c r="M48" s="78">
        <v>0</v>
      </c>
      <c r="N48" s="168" t="s">
        <v>5</v>
      </c>
      <c r="O48" s="80">
        <v>235</v>
      </c>
      <c r="P48" s="74" t="s">
        <v>319</v>
      </c>
    </row>
    <row r="49" spans="1:16" x14ac:dyDescent="0.2">
      <c r="A49" s="2" t="s">
        <v>196</v>
      </c>
      <c r="B49" s="70" t="s">
        <v>110</v>
      </c>
      <c r="C49" s="149"/>
      <c r="D49" s="163"/>
      <c r="E49" s="78">
        <v>153</v>
      </c>
      <c r="F49" s="168" t="s">
        <v>609</v>
      </c>
      <c r="G49" s="155"/>
      <c r="H49" s="165"/>
      <c r="I49" s="157"/>
      <c r="J49" s="169"/>
      <c r="K49" s="159"/>
      <c r="L49" s="165"/>
      <c r="M49" s="78">
        <v>0</v>
      </c>
      <c r="N49" s="168" t="s">
        <v>5</v>
      </c>
      <c r="O49" s="80">
        <v>155</v>
      </c>
      <c r="P49" s="74" t="s">
        <v>177</v>
      </c>
    </row>
    <row r="50" spans="1:16" x14ac:dyDescent="0.2">
      <c r="A50" s="2" t="s">
        <v>196</v>
      </c>
      <c r="B50" s="70" t="s">
        <v>113</v>
      </c>
      <c r="C50" s="20">
        <v>12</v>
      </c>
      <c r="D50" s="164" t="s">
        <v>326</v>
      </c>
      <c r="E50" s="78">
        <v>167</v>
      </c>
      <c r="F50" s="168" t="s">
        <v>610</v>
      </c>
      <c r="G50" s="155"/>
      <c r="H50" s="165"/>
      <c r="I50" s="157"/>
      <c r="J50" s="169"/>
      <c r="K50" s="77">
        <v>8</v>
      </c>
      <c r="L50" s="164" t="s">
        <v>249</v>
      </c>
      <c r="M50" s="78">
        <v>1</v>
      </c>
      <c r="N50" s="168" t="s">
        <v>260</v>
      </c>
      <c r="O50" s="80">
        <v>191</v>
      </c>
      <c r="P50" s="74" t="s">
        <v>66</v>
      </c>
    </row>
    <row r="51" spans="1:16" x14ac:dyDescent="0.2">
      <c r="A51" s="2" t="s">
        <v>196</v>
      </c>
      <c r="B51" s="70" t="s">
        <v>116</v>
      </c>
      <c r="C51" s="149"/>
      <c r="D51" s="163"/>
      <c r="E51" s="78">
        <v>131</v>
      </c>
      <c r="F51" s="168" t="s">
        <v>611</v>
      </c>
      <c r="G51" s="155"/>
      <c r="H51" s="165"/>
      <c r="I51" s="78">
        <v>4</v>
      </c>
      <c r="J51" s="168" t="s">
        <v>323</v>
      </c>
      <c r="K51" s="77">
        <v>37</v>
      </c>
      <c r="L51" s="164" t="s">
        <v>144</v>
      </c>
      <c r="M51" s="78">
        <v>0</v>
      </c>
      <c r="N51" s="168" t="s">
        <v>5</v>
      </c>
      <c r="O51" s="80">
        <v>174</v>
      </c>
      <c r="P51" s="74" t="s">
        <v>18</v>
      </c>
    </row>
    <row r="52" spans="1:16" x14ac:dyDescent="0.2">
      <c r="A52" s="2" t="s">
        <v>196</v>
      </c>
      <c r="B52" s="70" t="s">
        <v>121</v>
      </c>
      <c r="C52" s="149"/>
      <c r="D52" s="163"/>
      <c r="E52" s="78">
        <v>169</v>
      </c>
      <c r="F52" s="168" t="s">
        <v>612</v>
      </c>
      <c r="G52" s="20">
        <v>10</v>
      </c>
      <c r="H52" s="164" t="s">
        <v>93</v>
      </c>
      <c r="I52" s="157"/>
      <c r="J52" s="169"/>
      <c r="K52" s="77">
        <v>4</v>
      </c>
      <c r="L52" s="164" t="s">
        <v>23</v>
      </c>
      <c r="M52" s="78">
        <v>0</v>
      </c>
      <c r="N52" s="168" t="s">
        <v>5</v>
      </c>
      <c r="O52" s="80">
        <v>185</v>
      </c>
      <c r="P52" s="74" t="s">
        <v>66</v>
      </c>
    </row>
    <row r="53" spans="1:16" x14ac:dyDescent="0.2">
      <c r="A53" s="2" t="s">
        <v>196</v>
      </c>
      <c r="B53" s="70" t="s">
        <v>125</v>
      </c>
      <c r="C53" s="149"/>
      <c r="D53" s="163"/>
      <c r="E53" s="78">
        <v>201</v>
      </c>
      <c r="F53" s="168" t="s">
        <v>516</v>
      </c>
      <c r="G53" s="20">
        <v>100</v>
      </c>
      <c r="H53" s="164" t="s">
        <v>235</v>
      </c>
      <c r="I53" s="78">
        <v>12</v>
      </c>
      <c r="J53" s="168" t="s">
        <v>87</v>
      </c>
      <c r="K53" s="159"/>
      <c r="L53" s="165"/>
      <c r="M53" s="78">
        <v>1</v>
      </c>
      <c r="N53" s="168" t="s">
        <v>193</v>
      </c>
      <c r="O53" s="80">
        <v>318</v>
      </c>
      <c r="P53" s="74" t="s">
        <v>456</v>
      </c>
    </row>
    <row r="54" spans="1:16" x14ac:dyDescent="0.2">
      <c r="A54" s="2" t="s">
        <v>196</v>
      </c>
      <c r="B54" s="70" t="s">
        <v>129</v>
      </c>
      <c r="C54" s="20">
        <v>0</v>
      </c>
      <c r="D54" s="164" t="s">
        <v>5</v>
      </c>
      <c r="E54" s="78">
        <v>202</v>
      </c>
      <c r="F54" s="168" t="s">
        <v>580</v>
      </c>
      <c r="G54" s="20">
        <v>0</v>
      </c>
      <c r="H54" s="164" t="s">
        <v>5</v>
      </c>
      <c r="I54" s="78">
        <v>0</v>
      </c>
      <c r="J54" s="168" t="s">
        <v>5</v>
      </c>
      <c r="K54" s="77">
        <v>3</v>
      </c>
      <c r="L54" s="164" t="s">
        <v>107</v>
      </c>
      <c r="M54" s="78">
        <v>0</v>
      </c>
      <c r="N54" s="168" t="s">
        <v>5</v>
      </c>
      <c r="O54" s="80">
        <v>205</v>
      </c>
      <c r="P54" s="74" t="s">
        <v>321</v>
      </c>
    </row>
    <row r="55" spans="1:16" x14ac:dyDescent="0.2">
      <c r="A55" s="2" t="s">
        <v>196</v>
      </c>
      <c r="B55" s="70" t="s">
        <v>134</v>
      </c>
      <c r="C55" s="149"/>
      <c r="D55" s="163"/>
      <c r="E55" s="78">
        <v>290</v>
      </c>
      <c r="F55" s="168" t="s">
        <v>557</v>
      </c>
      <c r="G55" s="20">
        <v>48</v>
      </c>
      <c r="H55" s="164" t="s">
        <v>112</v>
      </c>
      <c r="I55" s="157"/>
      <c r="J55" s="169"/>
      <c r="K55" s="77">
        <v>31</v>
      </c>
      <c r="L55" s="164" t="s">
        <v>86</v>
      </c>
      <c r="M55" s="78">
        <v>0</v>
      </c>
      <c r="N55" s="168" t="s">
        <v>5</v>
      </c>
      <c r="O55" s="80">
        <v>371</v>
      </c>
      <c r="P55" s="74" t="s">
        <v>43</v>
      </c>
    </row>
    <row r="56" spans="1:16" x14ac:dyDescent="0.2">
      <c r="A56" s="2" t="s">
        <v>196</v>
      </c>
      <c r="B56" s="70" t="s">
        <v>138</v>
      </c>
      <c r="C56" s="149"/>
      <c r="D56" s="163"/>
      <c r="E56" s="78">
        <v>15</v>
      </c>
      <c r="F56" s="168" t="s">
        <v>613</v>
      </c>
      <c r="G56" s="155"/>
      <c r="H56" s="165"/>
      <c r="I56" s="157"/>
      <c r="J56" s="169"/>
      <c r="K56" s="159"/>
      <c r="L56" s="165"/>
      <c r="M56" s="78">
        <v>0</v>
      </c>
      <c r="N56" s="168" t="s">
        <v>5</v>
      </c>
      <c r="O56" s="80">
        <v>16</v>
      </c>
      <c r="P56" s="74" t="s">
        <v>193</v>
      </c>
    </row>
    <row r="57" spans="1:16" x14ac:dyDescent="0.2">
      <c r="A57" s="2" t="s">
        <v>196</v>
      </c>
      <c r="B57" s="70" t="s">
        <v>141</v>
      </c>
      <c r="C57" s="20">
        <v>3</v>
      </c>
      <c r="D57" s="164" t="s">
        <v>226</v>
      </c>
      <c r="E57" s="78">
        <v>195</v>
      </c>
      <c r="F57" s="168" t="s">
        <v>614</v>
      </c>
      <c r="G57" s="20">
        <v>3</v>
      </c>
      <c r="H57" s="164" t="s">
        <v>226</v>
      </c>
      <c r="I57" s="78">
        <v>1</v>
      </c>
      <c r="J57" s="168" t="s">
        <v>260</v>
      </c>
      <c r="K57" s="77">
        <v>9</v>
      </c>
      <c r="L57" s="164" t="s">
        <v>46</v>
      </c>
      <c r="M57" s="78">
        <v>0</v>
      </c>
      <c r="N57" s="168" t="s">
        <v>5</v>
      </c>
      <c r="O57" s="80">
        <v>211</v>
      </c>
      <c r="P57" s="74" t="s">
        <v>15</v>
      </c>
    </row>
    <row r="58" spans="1:16" x14ac:dyDescent="0.2">
      <c r="A58" s="2" t="s">
        <v>196</v>
      </c>
      <c r="B58" s="70" t="s">
        <v>145</v>
      </c>
      <c r="C58" s="149"/>
      <c r="D58" s="163"/>
      <c r="E58" s="78">
        <v>181</v>
      </c>
      <c r="F58" s="168" t="s">
        <v>594</v>
      </c>
      <c r="G58" s="155"/>
      <c r="H58" s="165"/>
      <c r="I58" s="157"/>
      <c r="J58" s="169"/>
      <c r="K58" s="159"/>
      <c r="L58" s="165"/>
      <c r="M58" s="78">
        <v>0</v>
      </c>
      <c r="N58" s="168" t="s">
        <v>5</v>
      </c>
      <c r="O58" s="80">
        <v>182</v>
      </c>
      <c r="P58" s="74" t="s">
        <v>276</v>
      </c>
    </row>
    <row r="59" spans="1:16" x14ac:dyDescent="0.2">
      <c r="A59" s="2" t="s">
        <v>196</v>
      </c>
      <c r="B59" s="70" t="s">
        <v>151</v>
      </c>
      <c r="C59" s="20">
        <v>0</v>
      </c>
      <c r="D59" s="164" t="s">
        <v>5</v>
      </c>
      <c r="E59" s="78">
        <v>218</v>
      </c>
      <c r="F59" s="168" t="s">
        <v>418</v>
      </c>
      <c r="G59" s="20">
        <v>38</v>
      </c>
      <c r="H59" s="164" t="s">
        <v>217</v>
      </c>
      <c r="I59" s="78">
        <v>23</v>
      </c>
      <c r="J59" s="168" t="s">
        <v>411</v>
      </c>
      <c r="K59" s="77">
        <v>3</v>
      </c>
      <c r="L59" s="164" t="s">
        <v>300</v>
      </c>
      <c r="M59" s="78">
        <v>0</v>
      </c>
      <c r="N59" s="168" t="s">
        <v>5</v>
      </c>
      <c r="O59" s="80">
        <v>282</v>
      </c>
      <c r="P59" s="74" t="s">
        <v>137</v>
      </c>
    </row>
    <row r="60" spans="1:16" x14ac:dyDescent="0.2">
      <c r="A60" s="2" t="s">
        <v>196</v>
      </c>
      <c r="B60" s="70" t="s">
        <v>154</v>
      </c>
      <c r="C60" s="20">
        <v>0</v>
      </c>
      <c r="D60" s="164" t="s">
        <v>5</v>
      </c>
      <c r="E60" s="78">
        <v>192</v>
      </c>
      <c r="F60" s="168" t="s">
        <v>409</v>
      </c>
      <c r="G60" s="20">
        <v>29</v>
      </c>
      <c r="H60" s="164" t="s">
        <v>112</v>
      </c>
      <c r="I60" s="157"/>
      <c r="J60" s="169"/>
      <c r="K60" s="159"/>
      <c r="L60" s="165"/>
      <c r="M60" s="78">
        <v>0</v>
      </c>
      <c r="N60" s="168" t="s">
        <v>5</v>
      </c>
      <c r="O60" s="80">
        <v>224</v>
      </c>
      <c r="P60" s="74" t="s">
        <v>120</v>
      </c>
    </row>
    <row r="61" spans="1:16" x14ac:dyDescent="0.2">
      <c r="A61" s="2" t="s">
        <v>196</v>
      </c>
      <c r="B61" s="70" t="s">
        <v>158</v>
      </c>
      <c r="C61" s="20">
        <v>15</v>
      </c>
      <c r="D61" s="164" t="s">
        <v>187</v>
      </c>
      <c r="E61" s="78">
        <v>75</v>
      </c>
      <c r="F61" s="168" t="s">
        <v>615</v>
      </c>
      <c r="G61" s="20">
        <v>40</v>
      </c>
      <c r="H61" s="164" t="s">
        <v>341</v>
      </c>
      <c r="I61" s="157"/>
      <c r="J61" s="169"/>
      <c r="K61" s="159"/>
      <c r="L61" s="165"/>
      <c r="M61" s="78">
        <v>6</v>
      </c>
      <c r="N61" s="168" t="s">
        <v>46</v>
      </c>
      <c r="O61" s="80">
        <v>140</v>
      </c>
      <c r="P61" s="74" t="s">
        <v>323</v>
      </c>
    </row>
    <row r="62" spans="1:16" x14ac:dyDescent="0.2">
      <c r="A62" s="2" t="s">
        <v>196</v>
      </c>
      <c r="B62" s="70" t="s">
        <v>161</v>
      </c>
      <c r="C62" s="20">
        <v>3</v>
      </c>
      <c r="D62" s="164" t="s">
        <v>249</v>
      </c>
      <c r="E62" s="78">
        <v>62</v>
      </c>
      <c r="F62" s="168" t="s">
        <v>616</v>
      </c>
      <c r="G62" s="155"/>
      <c r="H62" s="165"/>
      <c r="I62" s="157"/>
      <c r="J62" s="169"/>
      <c r="K62" s="159"/>
      <c r="L62" s="165"/>
      <c r="M62" s="78">
        <v>3</v>
      </c>
      <c r="N62" s="168" t="s">
        <v>249</v>
      </c>
      <c r="O62" s="80">
        <v>71</v>
      </c>
      <c r="P62" s="74" t="s">
        <v>332</v>
      </c>
    </row>
    <row r="63" spans="1:16" x14ac:dyDescent="0.2">
      <c r="A63" s="2" t="s">
        <v>196</v>
      </c>
      <c r="B63" s="70" t="s">
        <v>164</v>
      </c>
      <c r="C63" s="149"/>
      <c r="D63" s="163"/>
      <c r="E63" s="78">
        <v>111</v>
      </c>
      <c r="F63" s="168" t="s">
        <v>617</v>
      </c>
      <c r="G63" s="155"/>
      <c r="H63" s="165"/>
      <c r="I63" s="157"/>
      <c r="J63" s="169"/>
      <c r="K63" s="159"/>
      <c r="L63" s="165"/>
      <c r="M63" s="78">
        <v>0</v>
      </c>
      <c r="N63" s="168" t="s">
        <v>5</v>
      </c>
      <c r="O63" s="80">
        <v>114</v>
      </c>
      <c r="P63" s="74" t="s">
        <v>160</v>
      </c>
    </row>
    <row r="64" spans="1:16" x14ac:dyDescent="0.2">
      <c r="A64" s="2" t="s">
        <v>196</v>
      </c>
      <c r="B64" s="70" t="s">
        <v>166</v>
      </c>
      <c r="C64" s="149"/>
      <c r="D64" s="163"/>
      <c r="E64" s="78">
        <v>116</v>
      </c>
      <c r="F64" s="168" t="s">
        <v>618</v>
      </c>
      <c r="G64" s="155"/>
      <c r="H64" s="165"/>
      <c r="I64" s="157"/>
      <c r="J64" s="169"/>
      <c r="K64" s="77">
        <v>16</v>
      </c>
      <c r="L64" s="164" t="s">
        <v>229</v>
      </c>
      <c r="M64" s="78">
        <v>0</v>
      </c>
      <c r="N64" s="168" t="s">
        <v>5</v>
      </c>
      <c r="O64" s="80">
        <v>134</v>
      </c>
      <c r="P64" s="74" t="s">
        <v>23</v>
      </c>
    </row>
    <row r="65" spans="1:16" x14ac:dyDescent="0.2">
      <c r="A65" s="2" t="s">
        <v>196</v>
      </c>
      <c r="B65" s="70" t="s">
        <v>170</v>
      </c>
      <c r="C65" s="149"/>
      <c r="D65" s="163"/>
      <c r="E65" s="78">
        <v>123</v>
      </c>
      <c r="F65" s="168" t="s">
        <v>619</v>
      </c>
      <c r="G65" s="155"/>
      <c r="H65" s="165"/>
      <c r="I65" s="157"/>
      <c r="J65" s="169"/>
      <c r="K65" s="159"/>
      <c r="L65" s="165"/>
      <c r="M65" s="78">
        <v>0</v>
      </c>
      <c r="N65" s="168" t="s">
        <v>5</v>
      </c>
      <c r="O65" s="80">
        <v>125</v>
      </c>
      <c r="P65" s="74" t="s">
        <v>293</v>
      </c>
    </row>
    <row r="66" spans="1:16" x14ac:dyDescent="0.2">
      <c r="A66" s="2" t="s">
        <v>196</v>
      </c>
      <c r="B66" s="70" t="s">
        <v>174</v>
      </c>
      <c r="C66" s="149"/>
      <c r="D66" s="163"/>
      <c r="E66" s="78">
        <v>147</v>
      </c>
      <c r="F66" s="168" t="s">
        <v>620</v>
      </c>
      <c r="G66" s="155"/>
      <c r="H66" s="165"/>
      <c r="I66" s="157"/>
      <c r="J66" s="169"/>
      <c r="K66" s="77">
        <v>6</v>
      </c>
      <c r="L66" s="164" t="s">
        <v>87</v>
      </c>
      <c r="M66" s="78">
        <v>0</v>
      </c>
      <c r="N66" s="168" t="s">
        <v>5</v>
      </c>
      <c r="O66" s="80">
        <v>156</v>
      </c>
      <c r="P66" s="74" t="s">
        <v>177</v>
      </c>
    </row>
    <row r="67" spans="1:16" x14ac:dyDescent="0.2">
      <c r="A67" s="2" t="s">
        <v>196</v>
      </c>
      <c r="B67" s="70" t="s">
        <v>178</v>
      </c>
      <c r="C67" s="149"/>
      <c r="D67" s="163"/>
      <c r="E67" s="147"/>
      <c r="F67" s="167"/>
      <c r="G67" s="151">
        <v>119</v>
      </c>
      <c r="H67" s="166" t="s">
        <v>550</v>
      </c>
      <c r="I67" s="152">
        <v>34</v>
      </c>
      <c r="J67" s="170" t="s">
        <v>440</v>
      </c>
      <c r="K67" s="153">
        <v>54</v>
      </c>
      <c r="L67" s="166" t="s">
        <v>90</v>
      </c>
      <c r="M67" s="78">
        <v>0</v>
      </c>
      <c r="N67" s="168" t="s">
        <v>5</v>
      </c>
      <c r="O67" s="80">
        <v>242</v>
      </c>
      <c r="P67" s="74" t="s">
        <v>12</v>
      </c>
    </row>
    <row r="68" spans="1:16" x14ac:dyDescent="0.2">
      <c r="A68" s="2" t="s">
        <v>196</v>
      </c>
      <c r="B68" s="70" t="s">
        <v>181</v>
      </c>
      <c r="C68" s="149"/>
      <c r="D68" s="163"/>
      <c r="E68" s="78">
        <v>101</v>
      </c>
      <c r="F68" s="168" t="s">
        <v>7</v>
      </c>
      <c r="G68" s="20">
        <v>7</v>
      </c>
      <c r="H68" s="164" t="s">
        <v>120</v>
      </c>
      <c r="I68" s="157"/>
      <c r="J68" s="169"/>
      <c r="K68" s="77">
        <v>78</v>
      </c>
      <c r="L68" s="164" t="s">
        <v>479</v>
      </c>
      <c r="M68" s="78">
        <v>0</v>
      </c>
      <c r="N68" s="168" t="s">
        <v>5</v>
      </c>
      <c r="O68" s="80">
        <v>188</v>
      </c>
      <c r="P68" s="74" t="s">
        <v>66</v>
      </c>
    </row>
    <row r="69" spans="1:16" x14ac:dyDescent="0.2">
      <c r="A69" s="2" t="s">
        <v>196</v>
      </c>
      <c r="B69" s="70" t="s">
        <v>186</v>
      </c>
      <c r="C69" s="20">
        <v>0</v>
      </c>
      <c r="D69" s="164" t="s">
        <v>5</v>
      </c>
      <c r="E69" s="78">
        <v>0</v>
      </c>
      <c r="F69" s="168" t="s">
        <v>5</v>
      </c>
      <c r="G69" s="20">
        <v>0</v>
      </c>
      <c r="H69" s="164" t="s">
        <v>5</v>
      </c>
      <c r="I69" s="78">
        <v>5</v>
      </c>
      <c r="J69" s="168" t="s">
        <v>44</v>
      </c>
      <c r="K69" s="77">
        <v>6</v>
      </c>
      <c r="L69" s="164" t="s">
        <v>94</v>
      </c>
      <c r="M69" s="78">
        <v>1</v>
      </c>
      <c r="N69" s="168" t="s">
        <v>220</v>
      </c>
      <c r="O69" s="80">
        <v>12</v>
      </c>
      <c r="P69" s="74" t="s">
        <v>375</v>
      </c>
    </row>
    <row r="70" spans="1:16" x14ac:dyDescent="0.2">
      <c r="A70" s="2" t="s">
        <v>196</v>
      </c>
      <c r="B70" s="70" t="s">
        <v>190</v>
      </c>
      <c r="C70" s="20">
        <v>0</v>
      </c>
      <c r="D70" s="164" t="s">
        <v>5</v>
      </c>
      <c r="E70" s="78">
        <v>6</v>
      </c>
      <c r="F70" s="168" t="s">
        <v>165</v>
      </c>
      <c r="G70" s="20">
        <v>0</v>
      </c>
      <c r="H70" s="164" t="s">
        <v>5</v>
      </c>
      <c r="I70" s="78">
        <v>9</v>
      </c>
      <c r="J70" s="168" t="s">
        <v>405</v>
      </c>
      <c r="K70" s="77">
        <v>4</v>
      </c>
      <c r="L70" s="164" t="s">
        <v>140</v>
      </c>
      <c r="M70" s="78">
        <v>0</v>
      </c>
      <c r="N70" s="168" t="s">
        <v>5</v>
      </c>
      <c r="O70" s="80">
        <v>19</v>
      </c>
      <c r="P70" s="74" t="s">
        <v>193</v>
      </c>
    </row>
    <row r="71" spans="1:16" x14ac:dyDescent="0.2">
      <c r="A71" s="2" t="s">
        <v>196</v>
      </c>
      <c r="B71" s="70" t="s">
        <v>2</v>
      </c>
      <c r="C71" s="20">
        <f>SUBTOTAL(109,C39:C70)</f>
        <v>47</v>
      </c>
      <c r="D71" s="164" t="str">
        <f>CONCATENATE("(",FIXED(_tbl282[[#This Row],[PICU]]/_tbl282[[#This Row],[Total]]*100,1),")")</f>
        <v>(0.8)</v>
      </c>
      <c r="E71" s="77">
        <f>SUBTOTAL(109,E39:E70)</f>
        <v>4805</v>
      </c>
      <c r="F71" s="164" t="str">
        <f>CONCATENATE("(",FIXED(_tbl282[[#This Row],[Centralised transport service (PIC)]]/_tbl282[[#This Row],[Total]]*100,1),")")</f>
        <v>(79.2)</v>
      </c>
      <c r="G71" s="77">
        <f>SUBTOTAL(109,G39:G70)</f>
        <v>588</v>
      </c>
      <c r="H71" s="164" t="str">
        <f>CONCATENATE("(",FIXED(_tbl282[[#This Row],[Transport team from neonates]]/_tbl282[[#This Row],[Total]]*100,1),")")</f>
        <v>(9.7)</v>
      </c>
      <c r="I71" s="20">
        <f>SUBTOTAL(109,I39:I70)</f>
        <v>144</v>
      </c>
      <c r="J71" s="164" t="str">
        <f>CONCATENATE("(",FIXED(_tbl282[[#This Row],[Other specialist team]]/_tbl282[[#This Row],[Total]]*100,1),")")</f>
        <v>(2.4)</v>
      </c>
      <c r="K71" s="20">
        <f>SUBTOTAL(109,K39:K70)</f>
        <v>372</v>
      </c>
      <c r="L71" s="164" t="str">
        <f>CONCATENATE("(",FIXED(_tbl282[[#This Row],[Non-specialist team]]/_tbl282[[#This Row],[Total]]*100,1),")")</f>
        <v>(6.1)</v>
      </c>
      <c r="M71" s="20">
        <f>SUBTOTAL(109,M39:M70)</f>
        <v>24</v>
      </c>
      <c r="N71" s="164" t="str">
        <f>CONCATENATE("(",FIXED(_tbl282[[#This Row],[Unknown]]/_tbl282[[#This Row],[Total]]*100,1),")")</f>
        <v>(0.4)</v>
      </c>
      <c r="O71" s="77">
        <f>SUBTOTAL(109,O39:O70)</f>
        <v>6065</v>
      </c>
      <c r="P71" s="21" t="str">
        <f>CONCATENATE("(",FIXED(_tbl282[[#This Row],[Total]]/$O$105*100,1),")")</f>
        <v>(33.4)</v>
      </c>
    </row>
    <row r="72" spans="1:16" x14ac:dyDescent="0.2">
      <c r="A72" s="2" t="s">
        <v>262</v>
      </c>
      <c r="B72" s="70" t="s">
        <v>62</v>
      </c>
      <c r="C72" s="155"/>
      <c r="D72" s="165"/>
      <c r="E72" s="78">
        <v>165</v>
      </c>
      <c r="F72" s="168" t="s">
        <v>621</v>
      </c>
      <c r="G72" s="155"/>
      <c r="H72" s="165"/>
      <c r="I72" s="78">
        <v>22</v>
      </c>
      <c r="J72" s="168" t="s">
        <v>464</v>
      </c>
      <c r="K72" s="77">
        <v>18</v>
      </c>
      <c r="L72" s="164" t="s">
        <v>433</v>
      </c>
      <c r="M72" s="78">
        <v>0</v>
      </c>
      <c r="N72" s="168" t="s">
        <v>5</v>
      </c>
      <c r="O72" s="80">
        <v>208</v>
      </c>
      <c r="P72" s="74" t="s">
        <v>321</v>
      </c>
    </row>
    <row r="73" spans="1:16" x14ac:dyDescent="0.2">
      <c r="A73" s="2" t="s">
        <v>262</v>
      </c>
      <c r="B73" s="70" t="s">
        <v>67</v>
      </c>
      <c r="C73" s="155"/>
      <c r="D73" s="165"/>
      <c r="E73" s="78">
        <v>134</v>
      </c>
      <c r="F73" s="168" t="s">
        <v>515</v>
      </c>
      <c r="G73" s="155"/>
      <c r="H73" s="165"/>
      <c r="I73" s="78">
        <v>12</v>
      </c>
      <c r="J73" s="168" t="s">
        <v>279</v>
      </c>
      <c r="K73" s="159"/>
      <c r="L73" s="165"/>
      <c r="M73" s="78">
        <v>0</v>
      </c>
      <c r="N73" s="168" t="s">
        <v>5</v>
      </c>
      <c r="O73" s="80">
        <v>150</v>
      </c>
      <c r="P73" s="74" t="s">
        <v>25</v>
      </c>
    </row>
    <row r="74" spans="1:16" x14ac:dyDescent="0.2">
      <c r="A74" s="2" t="s">
        <v>262</v>
      </c>
      <c r="B74" s="70" t="s">
        <v>72</v>
      </c>
      <c r="C74" s="155"/>
      <c r="D74" s="165"/>
      <c r="E74" s="78">
        <v>132</v>
      </c>
      <c r="F74" s="168" t="s">
        <v>622</v>
      </c>
      <c r="G74" s="155"/>
      <c r="H74" s="165"/>
      <c r="I74" s="78">
        <v>5</v>
      </c>
      <c r="J74" s="168" t="s">
        <v>177</v>
      </c>
      <c r="K74" s="77">
        <v>51</v>
      </c>
      <c r="L74" s="164" t="s">
        <v>243</v>
      </c>
      <c r="M74" s="78">
        <v>0</v>
      </c>
      <c r="N74" s="168" t="s">
        <v>5</v>
      </c>
      <c r="O74" s="80">
        <v>191</v>
      </c>
      <c r="P74" s="74" t="s">
        <v>30</v>
      </c>
    </row>
    <row r="75" spans="1:16" x14ac:dyDescent="0.2">
      <c r="A75" s="2" t="s">
        <v>262</v>
      </c>
      <c r="B75" s="70" t="s">
        <v>77</v>
      </c>
      <c r="C75" s="20">
        <v>5</v>
      </c>
      <c r="D75" s="164" t="s">
        <v>390</v>
      </c>
      <c r="E75" s="78">
        <v>392</v>
      </c>
      <c r="F75" s="168" t="s">
        <v>622</v>
      </c>
      <c r="G75" s="20">
        <v>111</v>
      </c>
      <c r="H75" s="164" t="s">
        <v>179</v>
      </c>
      <c r="I75" s="78">
        <v>30</v>
      </c>
      <c r="J75" s="168" t="s">
        <v>45</v>
      </c>
      <c r="K75" s="77">
        <v>7</v>
      </c>
      <c r="L75" s="164" t="s">
        <v>332</v>
      </c>
      <c r="M75" s="78">
        <v>22</v>
      </c>
      <c r="N75" s="168" t="s">
        <v>319</v>
      </c>
      <c r="O75" s="80">
        <v>567</v>
      </c>
      <c r="P75" s="74" t="s">
        <v>415</v>
      </c>
    </row>
    <row r="76" spans="1:16" x14ac:dyDescent="0.2">
      <c r="A76" s="2" t="s">
        <v>262</v>
      </c>
      <c r="B76" s="70" t="s">
        <v>83</v>
      </c>
      <c r="C76" s="155"/>
      <c r="D76" s="165"/>
      <c r="E76" s="78">
        <v>115</v>
      </c>
      <c r="F76" s="168" t="s">
        <v>571</v>
      </c>
      <c r="G76" s="20">
        <v>8</v>
      </c>
      <c r="H76" s="164" t="s">
        <v>93</v>
      </c>
      <c r="I76" s="78">
        <v>16</v>
      </c>
      <c r="J76" s="168" t="s">
        <v>8</v>
      </c>
      <c r="K76" s="159"/>
      <c r="L76" s="165"/>
      <c r="M76" s="78">
        <v>3</v>
      </c>
      <c r="N76" s="168" t="s">
        <v>169</v>
      </c>
      <c r="O76" s="80">
        <v>148</v>
      </c>
      <c r="P76" s="74" t="s">
        <v>22</v>
      </c>
    </row>
    <row r="77" spans="1:16" x14ac:dyDescent="0.2">
      <c r="A77" s="2" t="s">
        <v>262</v>
      </c>
      <c r="B77" s="70" t="s">
        <v>88</v>
      </c>
      <c r="C77" s="155"/>
      <c r="D77" s="165"/>
      <c r="E77" s="78">
        <v>466</v>
      </c>
      <c r="F77" s="168" t="s">
        <v>623</v>
      </c>
      <c r="G77" s="20">
        <v>4</v>
      </c>
      <c r="H77" s="164" t="s">
        <v>417</v>
      </c>
      <c r="I77" s="157"/>
      <c r="J77" s="169"/>
      <c r="K77" s="159"/>
      <c r="L77" s="165"/>
      <c r="M77" s="78">
        <v>3</v>
      </c>
      <c r="N77" s="168" t="s">
        <v>461</v>
      </c>
      <c r="O77" s="80">
        <v>478</v>
      </c>
      <c r="P77" s="74" t="s">
        <v>40</v>
      </c>
    </row>
    <row r="78" spans="1:16" x14ac:dyDescent="0.2">
      <c r="A78" s="2" t="s">
        <v>262</v>
      </c>
      <c r="B78" s="70" t="s">
        <v>95</v>
      </c>
      <c r="C78" s="155"/>
      <c r="D78" s="165"/>
      <c r="E78" s="78">
        <v>150</v>
      </c>
      <c r="F78" s="168" t="s">
        <v>624</v>
      </c>
      <c r="G78" s="155"/>
      <c r="H78" s="165"/>
      <c r="I78" s="78">
        <v>9</v>
      </c>
      <c r="J78" s="168" t="s">
        <v>45</v>
      </c>
      <c r="K78" s="77">
        <v>6</v>
      </c>
      <c r="L78" s="164" t="s">
        <v>48</v>
      </c>
      <c r="M78" s="78">
        <v>1</v>
      </c>
      <c r="N78" s="168" t="s">
        <v>461</v>
      </c>
      <c r="O78" s="80">
        <v>169</v>
      </c>
      <c r="P78" s="74" t="s">
        <v>19</v>
      </c>
    </row>
    <row r="79" spans="1:16" x14ac:dyDescent="0.2">
      <c r="A79" s="2" t="s">
        <v>262</v>
      </c>
      <c r="B79" s="70" t="s">
        <v>98</v>
      </c>
      <c r="C79" s="155"/>
      <c r="D79" s="165"/>
      <c r="E79" s="78">
        <v>133</v>
      </c>
      <c r="F79" s="168" t="s">
        <v>625</v>
      </c>
      <c r="G79" s="155"/>
      <c r="H79" s="165"/>
      <c r="I79" s="78">
        <v>5</v>
      </c>
      <c r="J79" s="168" t="s">
        <v>48</v>
      </c>
      <c r="K79" s="159"/>
      <c r="L79" s="165"/>
      <c r="M79" s="78">
        <v>0</v>
      </c>
      <c r="N79" s="168" t="s">
        <v>5</v>
      </c>
      <c r="O79" s="80">
        <v>140</v>
      </c>
      <c r="P79" s="74" t="s">
        <v>323</v>
      </c>
    </row>
    <row r="80" spans="1:16" x14ac:dyDescent="0.2">
      <c r="A80" s="2" t="s">
        <v>262</v>
      </c>
      <c r="B80" s="70" t="s">
        <v>103</v>
      </c>
      <c r="C80" s="20">
        <v>5</v>
      </c>
      <c r="D80" s="164" t="s">
        <v>459</v>
      </c>
      <c r="E80" s="78">
        <v>36</v>
      </c>
      <c r="F80" s="168" t="s">
        <v>31</v>
      </c>
      <c r="G80" s="20">
        <v>23</v>
      </c>
      <c r="H80" s="164" t="s">
        <v>526</v>
      </c>
      <c r="I80" s="157"/>
      <c r="J80" s="169"/>
      <c r="K80" s="159"/>
      <c r="L80" s="165"/>
      <c r="M80" s="78">
        <v>0</v>
      </c>
      <c r="N80" s="168" t="s">
        <v>5</v>
      </c>
      <c r="O80" s="80">
        <v>68</v>
      </c>
      <c r="P80" s="74" t="s">
        <v>300</v>
      </c>
    </row>
    <row r="81" spans="1:18" x14ac:dyDescent="0.2">
      <c r="A81" s="2" t="s">
        <v>262</v>
      </c>
      <c r="B81" s="70" t="s">
        <v>108</v>
      </c>
      <c r="C81" s="155"/>
      <c r="D81" s="165"/>
      <c r="E81" s="78">
        <v>214</v>
      </c>
      <c r="F81" s="168" t="s">
        <v>561</v>
      </c>
      <c r="G81" s="20">
        <v>8</v>
      </c>
      <c r="H81" s="164" t="s">
        <v>48</v>
      </c>
      <c r="I81" s="157"/>
      <c r="J81" s="169"/>
      <c r="K81" s="159"/>
      <c r="L81" s="165"/>
      <c r="M81" s="78">
        <v>0</v>
      </c>
      <c r="N81" s="168" t="s">
        <v>5</v>
      </c>
      <c r="O81" s="80">
        <v>223</v>
      </c>
      <c r="P81" s="74" t="s">
        <v>120</v>
      </c>
    </row>
    <row r="82" spans="1:18" x14ac:dyDescent="0.2">
      <c r="A82" s="2" t="s">
        <v>262</v>
      </c>
      <c r="B82" s="70" t="s">
        <v>110</v>
      </c>
      <c r="C82" s="155"/>
      <c r="D82" s="165"/>
      <c r="E82" s="78">
        <v>173</v>
      </c>
      <c r="F82" s="168" t="s">
        <v>596</v>
      </c>
      <c r="G82" s="155"/>
      <c r="H82" s="165"/>
      <c r="I82" s="157"/>
      <c r="J82" s="169"/>
      <c r="K82" s="159"/>
      <c r="L82" s="165"/>
      <c r="M82" s="78">
        <v>0</v>
      </c>
      <c r="N82" s="168" t="s">
        <v>5</v>
      </c>
      <c r="O82" s="80">
        <v>174</v>
      </c>
      <c r="P82" s="74" t="s">
        <v>18</v>
      </c>
    </row>
    <row r="83" spans="1:18" x14ac:dyDescent="0.2">
      <c r="A83" s="2" t="s">
        <v>262</v>
      </c>
      <c r="B83" s="70" t="s">
        <v>113</v>
      </c>
      <c r="C83" s="20">
        <v>17</v>
      </c>
      <c r="D83" s="164" t="s">
        <v>369</v>
      </c>
      <c r="E83" s="78">
        <v>79</v>
      </c>
      <c r="F83" s="168" t="s">
        <v>486</v>
      </c>
      <c r="G83" s="155"/>
      <c r="H83" s="165"/>
      <c r="I83" s="157"/>
      <c r="J83" s="169"/>
      <c r="K83" s="77">
        <v>5</v>
      </c>
      <c r="L83" s="164" t="s">
        <v>82</v>
      </c>
      <c r="M83" s="78">
        <v>0</v>
      </c>
      <c r="N83" s="168" t="s">
        <v>5</v>
      </c>
      <c r="O83" s="80">
        <v>105</v>
      </c>
      <c r="P83" s="74" t="s">
        <v>346</v>
      </c>
    </row>
    <row r="84" spans="1:18" x14ac:dyDescent="0.2">
      <c r="A84" s="2" t="s">
        <v>262</v>
      </c>
      <c r="B84" s="70" t="s">
        <v>116</v>
      </c>
      <c r="C84" s="155"/>
      <c r="D84" s="165"/>
      <c r="E84" s="78">
        <v>145</v>
      </c>
      <c r="F84" s="168" t="s">
        <v>553</v>
      </c>
      <c r="G84" s="155"/>
      <c r="H84" s="165"/>
      <c r="I84" s="157"/>
      <c r="J84" s="169"/>
      <c r="K84" s="77">
        <v>16</v>
      </c>
      <c r="L84" s="164" t="s">
        <v>39</v>
      </c>
      <c r="M84" s="78">
        <v>0</v>
      </c>
      <c r="N84" s="168" t="s">
        <v>5</v>
      </c>
      <c r="O84" s="80">
        <v>163</v>
      </c>
      <c r="P84" s="74" t="s">
        <v>199</v>
      </c>
    </row>
    <row r="85" spans="1:18" x14ac:dyDescent="0.2">
      <c r="A85" s="2" t="s">
        <v>262</v>
      </c>
      <c r="B85" s="70" t="s">
        <v>121</v>
      </c>
      <c r="C85" s="155"/>
      <c r="D85" s="165"/>
      <c r="E85" s="78">
        <v>164</v>
      </c>
      <c r="F85" s="168" t="s">
        <v>688</v>
      </c>
      <c r="G85" s="20">
        <v>16</v>
      </c>
      <c r="H85" s="164" t="s">
        <v>245</v>
      </c>
      <c r="I85" s="157"/>
      <c r="J85" s="169"/>
      <c r="K85" s="159"/>
      <c r="L85" s="165"/>
      <c r="M85" s="78">
        <v>0</v>
      </c>
      <c r="N85" s="168" t="s">
        <v>5</v>
      </c>
      <c r="O85" s="80">
        <v>181</v>
      </c>
      <c r="P85" s="74" t="s">
        <v>276</v>
      </c>
    </row>
    <row r="86" spans="1:18" x14ac:dyDescent="0.2">
      <c r="A86" s="2" t="s">
        <v>262</v>
      </c>
      <c r="B86" s="70" t="s">
        <v>125</v>
      </c>
      <c r="C86" s="155"/>
      <c r="D86" s="165"/>
      <c r="E86" s="78">
        <v>269</v>
      </c>
      <c r="F86" s="168" t="s">
        <v>626</v>
      </c>
      <c r="G86" s="20">
        <v>27</v>
      </c>
      <c r="H86" s="164" t="s">
        <v>433</v>
      </c>
      <c r="I86" s="157"/>
      <c r="J86" s="169"/>
      <c r="K86" s="77">
        <v>5</v>
      </c>
      <c r="L86" s="164" t="s">
        <v>150</v>
      </c>
      <c r="M86" s="78">
        <v>5</v>
      </c>
      <c r="N86" s="168" t="s">
        <v>150</v>
      </c>
      <c r="O86" s="80">
        <v>309</v>
      </c>
      <c r="P86" s="74" t="s">
        <v>11</v>
      </c>
    </row>
    <row r="87" spans="1:18" x14ac:dyDescent="0.2">
      <c r="A87" s="2" t="s">
        <v>262</v>
      </c>
      <c r="B87" s="70" t="s">
        <v>129</v>
      </c>
      <c r="C87" s="155"/>
      <c r="D87" s="165"/>
      <c r="E87" s="78">
        <v>202</v>
      </c>
      <c r="F87" s="168" t="s">
        <v>580</v>
      </c>
      <c r="G87" s="155"/>
      <c r="H87" s="165"/>
      <c r="I87" s="157"/>
      <c r="J87" s="169"/>
      <c r="K87" s="159"/>
      <c r="L87" s="165"/>
      <c r="M87" s="78">
        <v>0</v>
      </c>
      <c r="N87" s="168" t="s">
        <v>5</v>
      </c>
      <c r="O87" s="80">
        <v>205</v>
      </c>
      <c r="P87" s="74" t="s">
        <v>321</v>
      </c>
    </row>
    <row r="88" spans="1:18" x14ac:dyDescent="0.2">
      <c r="A88" s="2" t="s">
        <v>262</v>
      </c>
      <c r="B88" s="70" t="s">
        <v>134</v>
      </c>
      <c r="C88" s="20">
        <v>0</v>
      </c>
      <c r="D88" s="164" t="s">
        <v>5</v>
      </c>
      <c r="E88" s="78">
        <v>268</v>
      </c>
      <c r="F88" s="168" t="s">
        <v>627</v>
      </c>
      <c r="G88" s="20">
        <v>30</v>
      </c>
      <c r="H88" s="164" t="s">
        <v>124</v>
      </c>
      <c r="I88" s="78">
        <v>0</v>
      </c>
      <c r="J88" s="168" t="s">
        <v>5</v>
      </c>
      <c r="K88" s="77">
        <v>15</v>
      </c>
      <c r="L88" s="164" t="s">
        <v>82</v>
      </c>
      <c r="M88" s="78">
        <v>0</v>
      </c>
      <c r="N88" s="168" t="s">
        <v>5</v>
      </c>
      <c r="O88" s="80">
        <v>313</v>
      </c>
      <c r="P88" s="74" t="s">
        <v>456</v>
      </c>
    </row>
    <row r="89" spans="1:18" ht="12.75" customHeight="1" x14ac:dyDescent="0.2">
      <c r="A89" s="2" t="s">
        <v>262</v>
      </c>
      <c r="B89" s="70" t="s">
        <v>138</v>
      </c>
      <c r="C89" s="155"/>
      <c r="D89" s="165"/>
      <c r="E89" s="78">
        <v>10</v>
      </c>
      <c r="F89" s="168" t="s">
        <v>628</v>
      </c>
      <c r="G89" s="155"/>
      <c r="H89" s="165"/>
      <c r="I89" s="157"/>
      <c r="J89" s="169"/>
      <c r="K89" s="159"/>
      <c r="L89" s="165"/>
      <c r="M89" s="78">
        <v>0</v>
      </c>
      <c r="N89" s="168" t="s">
        <v>5</v>
      </c>
      <c r="O89" s="80">
        <v>11</v>
      </c>
      <c r="P89" s="74" t="s">
        <v>375</v>
      </c>
    </row>
    <row r="90" spans="1:18" ht="12.75" customHeight="1" x14ac:dyDescent="0.2">
      <c r="A90" s="2" t="s">
        <v>262</v>
      </c>
      <c r="B90" s="70" t="s">
        <v>141</v>
      </c>
      <c r="C90" s="20">
        <v>0</v>
      </c>
      <c r="D90" s="164" t="s">
        <v>5</v>
      </c>
      <c r="E90" s="78">
        <v>175</v>
      </c>
      <c r="F90" s="168" t="s">
        <v>629</v>
      </c>
      <c r="G90" s="20">
        <v>0</v>
      </c>
      <c r="H90" s="164" t="s">
        <v>5</v>
      </c>
      <c r="I90" s="78">
        <v>0</v>
      </c>
      <c r="J90" s="168" t="s">
        <v>5</v>
      </c>
      <c r="K90" s="77">
        <v>11</v>
      </c>
      <c r="L90" s="164" t="s">
        <v>400</v>
      </c>
      <c r="M90" s="78">
        <v>0</v>
      </c>
      <c r="N90" s="168" t="s">
        <v>5</v>
      </c>
      <c r="O90" s="80">
        <v>186</v>
      </c>
      <c r="P90" s="74" t="s">
        <v>66</v>
      </c>
    </row>
    <row r="91" spans="1:18" ht="12.75" customHeight="1" x14ac:dyDescent="0.2">
      <c r="A91" s="2" t="s">
        <v>262</v>
      </c>
      <c r="B91" s="70" t="s">
        <v>145</v>
      </c>
      <c r="C91" s="155"/>
      <c r="D91" s="165"/>
      <c r="E91" s="78">
        <v>249</v>
      </c>
      <c r="F91" s="168" t="s">
        <v>619</v>
      </c>
      <c r="G91" s="155"/>
      <c r="H91" s="165"/>
      <c r="I91" s="157"/>
      <c r="J91" s="169"/>
      <c r="K91" s="159"/>
      <c r="L91" s="165"/>
      <c r="M91" s="78">
        <v>0</v>
      </c>
      <c r="N91" s="168" t="s">
        <v>5</v>
      </c>
      <c r="O91" s="80">
        <v>253</v>
      </c>
      <c r="P91" s="74" t="s">
        <v>249</v>
      </c>
    </row>
    <row r="92" spans="1:18" ht="12.75" customHeight="1" x14ac:dyDescent="0.2">
      <c r="A92" s="2" t="s">
        <v>262</v>
      </c>
      <c r="B92" s="70" t="s">
        <v>151</v>
      </c>
      <c r="C92" s="20">
        <v>0</v>
      </c>
      <c r="D92" s="164" t="s">
        <v>5</v>
      </c>
      <c r="E92" s="78">
        <v>197</v>
      </c>
      <c r="F92" s="168" t="s">
        <v>426</v>
      </c>
      <c r="G92" s="20">
        <v>57</v>
      </c>
      <c r="H92" s="164" t="s">
        <v>237</v>
      </c>
      <c r="I92" s="78">
        <v>30</v>
      </c>
      <c r="J92" s="168" t="s">
        <v>468</v>
      </c>
      <c r="K92" s="77">
        <v>4</v>
      </c>
      <c r="L92" s="164" t="s">
        <v>226</v>
      </c>
      <c r="M92" s="78">
        <v>0</v>
      </c>
      <c r="N92" s="168" t="s">
        <v>5</v>
      </c>
      <c r="O92" s="80">
        <v>288</v>
      </c>
      <c r="P92" s="74" t="s">
        <v>82</v>
      </c>
    </row>
    <row r="93" spans="1:18" ht="12.75" customHeight="1" x14ac:dyDescent="0.2">
      <c r="A93" s="2" t="s">
        <v>262</v>
      </c>
      <c r="B93" s="70" t="s">
        <v>154</v>
      </c>
      <c r="C93" s="155"/>
      <c r="D93" s="165"/>
      <c r="E93" s="78">
        <v>199</v>
      </c>
      <c r="F93" s="168" t="s">
        <v>686</v>
      </c>
      <c r="G93" s="20">
        <v>31</v>
      </c>
      <c r="H93" s="164" t="s">
        <v>156</v>
      </c>
      <c r="I93" s="157"/>
      <c r="J93" s="169"/>
      <c r="K93" s="159"/>
      <c r="L93" s="165"/>
      <c r="M93" s="78">
        <v>1</v>
      </c>
      <c r="N93" s="168" t="s">
        <v>303</v>
      </c>
      <c r="O93" s="80">
        <v>237</v>
      </c>
      <c r="P93" s="74" t="s">
        <v>319</v>
      </c>
    </row>
    <row r="94" spans="1:18" x14ac:dyDescent="0.2">
      <c r="A94" s="2" t="s">
        <v>262</v>
      </c>
      <c r="B94" s="70" t="s">
        <v>158</v>
      </c>
      <c r="C94" s="155"/>
      <c r="D94" s="165"/>
      <c r="E94" s="78">
        <v>119</v>
      </c>
      <c r="F94" s="168" t="s">
        <v>624</v>
      </c>
      <c r="G94" s="20">
        <v>9</v>
      </c>
      <c r="H94" s="164" t="s">
        <v>271</v>
      </c>
      <c r="I94" s="157"/>
      <c r="J94" s="169"/>
      <c r="K94" s="159"/>
      <c r="L94" s="165"/>
      <c r="M94" s="78">
        <v>2</v>
      </c>
      <c r="N94" s="168" t="s">
        <v>107</v>
      </c>
      <c r="O94" s="80">
        <v>134</v>
      </c>
      <c r="P94" s="74" t="s">
        <v>23</v>
      </c>
      <c r="R94" s="150"/>
    </row>
    <row r="95" spans="1:18" x14ac:dyDescent="0.2">
      <c r="A95" s="2" t="s">
        <v>262</v>
      </c>
      <c r="B95" s="70" t="s">
        <v>161</v>
      </c>
      <c r="C95" s="155"/>
      <c r="D95" s="165"/>
      <c r="E95" s="78">
        <v>63</v>
      </c>
      <c r="F95" s="168" t="s">
        <v>630</v>
      </c>
      <c r="G95" s="155"/>
      <c r="H95" s="165"/>
      <c r="I95" s="157"/>
      <c r="J95" s="169"/>
      <c r="K95" s="159"/>
      <c r="L95" s="165"/>
      <c r="M95" s="78">
        <v>0</v>
      </c>
      <c r="N95" s="168" t="s">
        <v>5</v>
      </c>
      <c r="O95" s="80">
        <v>66</v>
      </c>
      <c r="P95" s="74" t="s">
        <v>300</v>
      </c>
    </row>
    <row r="96" spans="1:18" x14ac:dyDescent="0.2">
      <c r="A96" s="2" t="s">
        <v>262</v>
      </c>
      <c r="B96" s="70" t="s">
        <v>164</v>
      </c>
      <c r="C96" s="155"/>
      <c r="D96" s="165"/>
      <c r="E96" s="78">
        <v>141</v>
      </c>
      <c r="F96" s="168" t="s">
        <v>527</v>
      </c>
      <c r="G96" s="20">
        <v>18</v>
      </c>
      <c r="H96" s="164" t="s">
        <v>458</v>
      </c>
      <c r="I96" s="157"/>
      <c r="J96" s="169"/>
      <c r="K96" s="77">
        <v>4</v>
      </c>
      <c r="L96" s="164" t="s">
        <v>22</v>
      </c>
      <c r="M96" s="78">
        <v>0</v>
      </c>
      <c r="N96" s="168" t="s">
        <v>5</v>
      </c>
      <c r="O96" s="80">
        <v>164</v>
      </c>
      <c r="P96" s="74" t="s">
        <v>199</v>
      </c>
    </row>
    <row r="97" spans="1:18" x14ac:dyDescent="0.2">
      <c r="A97" s="2" t="s">
        <v>262</v>
      </c>
      <c r="B97" s="70" t="s">
        <v>166</v>
      </c>
      <c r="C97" s="20">
        <v>0</v>
      </c>
      <c r="D97" s="164" t="s">
        <v>5</v>
      </c>
      <c r="E97" s="78">
        <v>91</v>
      </c>
      <c r="F97" s="168" t="s">
        <v>631</v>
      </c>
      <c r="G97" s="20">
        <v>0</v>
      </c>
      <c r="H97" s="164" t="s">
        <v>5</v>
      </c>
      <c r="I97" s="78">
        <v>0</v>
      </c>
      <c r="J97" s="168" t="s">
        <v>5</v>
      </c>
      <c r="K97" s="77">
        <v>11</v>
      </c>
      <c r="L97" s="164" t="s">
        <v>187</v>
      </c>
      <c r="M97" s="78">
        <v>1</v>
      </c>
      <c r="N97" s="168" t="s">
        <v>298</v>
      </c>
      <c r="O97" s="80">
        <v>103</v>
      </c>
      <c r="P97" s="74" t="s">
        <v>346</v>
      </c>
    </row>
    <row r="98" spans="1:18" x14ac:dyDescent="0.2">
      <c r="A98" s="2" t="s">
        <v>262</v>
      </c>
      <c r="B98" s="70" t="s">
        <v>170</v>
      </c>
      <c r="C98" s="20">
        <v>0</v>
      </c>
      <c r="D98" s="164" t="s">
        <v>5</v>
      </c>
      <c r="E98" s="78">
        <v>124</v>
      </c>
      <c r="F98" s="168" t="s">
        <v>396</v>
      </c>
      <c r="G98" s="20">
        <v>0</v>
      </c>
      <c r="H98" s="164" t="s">
        <v>5</v>
      </c>
      <c r="I98" s="78">
        <v>0</v>
      </c>
      <c r="J98" s="168" t="s">
        <v>5</v>
      </c>
      <c r="K98" s="77">
        <v>0</v>
      </c>
      <c r="L98" s="164" t="s">
        <v>5</v>
      </c>
      <c r="M98" s="78">
        <v>0</v>
      </c>
      <c r="N98" s="168" t="s">
        <v>5</v>
      </c>
      <c r="O98" s="80">
        <v>124</v>
      </c>
      <c r="P98" s="74" t="s">
        <v>293</v>
      </c>
    </row>
    <row r="99" spans="1:18" x14ac:dyDescent="0.2">
      <c r="A99" s="2" t="s">
        <v>262</v>
      </c>
      <c r="B99" s="70" t="s">
        <v>174</v>
      </c>
      <c r="C99" s="155"/>
      <c r="D99" s="165"/>
      <c r="E99" s="78">
        <v>185</v>
      </c>
      <c r="F99" s="168" t="s">
        <v>689</v>
      </c>
      <c r="G99" s="155"/>
      <c r="H99" s="165"/>
      <c r="I99" s="157"/>
      <c r="J99" s="169"/>
      <c r="K99" s="77">
        <v>11</v>
      </c>
      <c r="L99" s="164" t="s">
        <v>395</v>
      </c>
      <c r="M99" s="78">
        <v>0</v>
      </c>
      <c r="N99" s="168" t="s">
        <v>5</v>
      </c>
      <c r="O99" s="80">
        <v>201</v>
      </c>
      <c r="P99" s="74" t="s">
        <v>50</v>
      </c>
    </row>
    <row r="100" spans="1:18" x14ac:dyDescent="0.2">
      <c r="A100" s="2" t="s">
        <v>262</v>
      </c>
      <c r="B100" s="70" t="s">
        <v>178</v>
      </c>
      <c r="C100" s="20">
        <v>8</v>
      </c>
      <c r="D100" s="164" t="s">
        <v>87</v>
      </c>
      <c r="E100" s="78">
        <v>32</v>
      </c>
      <c r="F100" s="168" t="s">
        <v>309</v>
      </c>
      <c r="G100" s="20">
        <v>101</v>
      </c>
      <c r="H100" s="164" t="s">
        <v>29</v>
      </c>
      <c r="I100" s="78">
        <v>7</v>
      </c>
      <c r="J100" s="168" t="s">
        <v>50</v>
      </c>
      <c r="K100" s="77">
        <v>62</v>
      </c>
      <c r="L100" s="164" t="s">
        <v>367</v>
      </c>
      <c r="M100" s="78">
        <v>2</v>
      </c>
      <c r="N100" s="168" t="s">
        <v>390</v>
      </c>
      <c r="O100" s="80">
        <v>212</v>
      </c>
      <c r="P100" s="74" t="s">
        <v>15</v>
      </c>
    </row>
    <row r="101" spans="1:18" x14ac:dyDescent="0.2">
      <c r="A101" s="2" t="s">
        <v>262</v>
      </c>
      <c r="B101" s="70" t="s">
        <v>181</v>
      </c>
      <c r="C101" s="155"/>
      <c r="D101" s="165"/>
      <c r="E101" s="78">
        <v>68</v>
      </c>
      <c r="F101" s="168" t="s">
        <v>202</v>
      </c>
      <c r="G101" s="20">
        <v>63</v>
      </c>
      <c r="H101" s="164" t="s">
        <v>100</v>
      </c>
      <c r="I101" s="157"/>
      <c r="J101" s="169"/>
      <c r="K101" s="77">
        <v>106</v>
      </c>
      <c r="L101" s="164" t="s">
        <v>397</v>
      </c>
      <c r="M101" s="78">
        <v>0</v>
      </c>
      <c r="N101" s="168" t="s">
        <v>5</v>
      </c>
      <c r="O101" s="80">
        <v>239</v>
      </c>
      <c r="P101" s="74" t="s">
        <v>12</v>
      </c>
    </row>
    <row r="102" spans="1:18" x14ac:dyDescent="0.2">
      <c r="A102" s="2" t="s">
        <v>262</v>
      </c>
      <c r="B102" s="70" t="s">
        <v>186</v>
      </c>
      <c r="C102" s="155"/>
      <c r="D102" s="165"/>
      <c r="E102" s="157"/>
      <c r="F102" s="169"/>
      <c r="G102" s="155"/>
      <c r="H102" s="165"/>
      <c r="I102" s="78">
        <v>8</v>
      </c>
      <c r="J102" s="168" t="s">
        <v>397</v>
      </c>
      <c r="K102" s="77">
        <v>8</v>
      </c>
      <c r="L102" s="164" t="s">
        <v>397</v>
      </c>
      <c r="M102" s="78">
        <v>0</v>
      </c>
      <c r="N102" s="168" t="s">
        <v>5</v>
      </c>
      <c r="O102" s="80">
        <v>18</v>
      </c>
      <c r="P102" s="74" t="s">
        <v>193</v>
      </c>
    </row>
    <row r="103" spans="1:18" x14ac:dyDescent="0.2">
      <c r="A103" s="2" t="s">
        <v>262</v>
      </c>
      <c r="B103" s="70" t="s">
        <v>190</v>
      </c>
      <c r="C103" s="155"/>
      <c r="D103" s="165"/>
      <c r="E103" s="78">
        <v>7</v>
      </c>
      <c r="F103" s="168" t="s">
        <v>404</v>
      </c>
      <c r="G103" s="155"/>
      <c r="H103" s="165"/>
      <c r="I103" s="78">
        <v>7</v>
      </c>
      <c r="J103" s="168" t="s">
        <v>404</v>
      </c>
      <c r="K103" s="159"/>
      <c r="L103" s="165"/>
      <c r="M103" s="78">
        <v>0</v>
      </c>
      <c r="N103" s="168" t="s">
        <v>5</v>
      </c>
      <c r="O103" s="80">
        <v>15</v>
      </c>
      <c r="P103" s="74" t="s">
        <v>375</v>
      </c>
    </row>
    <row r="104" spans="1:18" ht="12" customHeight="1" x14ac:dyDescent="0.2">
      <c r="A104" s="2" t="s">
        <v>262</v>
      </c>
      <c r="B104" s="2" t="s">
        <v>2</v>
      </c>
      <c r="C104" s="20">
        <f>SUBTOTAL(109,C72:C103)</f>
        <v>35</v>
      </c>
      <c r="D104" s="164" t="str">
        <f>CONCATENATE("(",FIXED(_tbl282[[#This Row],[PICU]]/_tbl282[[#This Row],[Total]]*100,1),")")</f>
        <v>(0.6)</v>
      </c>
      <c r="E104" s="77">
        <f>SUBTOTAL(109,E72:E103)</f>
        <v>4897</v>
      </c>
      <c r="F104" s="164" t="str">
        <f>CONCATENATE("(",FIXED(_tbl282[[#This Row],[Centralised transport service (PIC)]]/_tbl282[[#This Row],[Total]]*100,1),")")</f>
        <v>(81.0)</v>
      </c>
      <c r="G104" s="77">
        <f>SUBTOTAL(109,G72:G103)</f>
        <v>506</v>
      </c>
      <c r="H104" s="164" t="str">
        <f>CONCATENATE("(",FIXED(_tbl282[[#This Row],[Transport team from neonates]]/_tbl282[[#This Row],[Total]]*100,1),")")</f>
        <v>(8.4)</v>
      </c>
      <c r="I104" s="20">
        <f>SUBTOTAL(109,I72:I103)</f>
        <v>151</v>
      </c>
      <c r="J104" s="164" t="str">
        <f>CONCATENATE("(",FIXED(_tbl282[[#This Row],[Other specialist team]]/_tbl282[[#This Row],[Total]]*100,1),")")</f>
        <v>(2.5)</v>
      </c>
      <c r="K104" s="20">
        <f>SUBTOTAL(109,K72:K103)</f>
        <v>340</v>
      </c>
      <c r="L104" s="164" t="str">
        <f>CONCATENATE("(",FIXED(_tbl282[[#This Row],[Non-specialist team]]/_tbl282[[#This Row],[Total]]*100,1),")")</f>
        <v>(5.6)</v>
      </c>
      <c r="M104" s="20">
        <f>SUBTOTAL(109,M72:M103)</f>
        <v>40</v>
      </c>
      <c r="N104" s="164" t="str">
        <f>CONCATENATE("(",FIXED(_tbl282[[#This Row],[Unknown]]/_tbl282[[#This Row],[Total]]*100,1),")")</f>
        <v>(0.7)</v>
      </c>
      <c r="O104" s="77">
        <f>SUBTOTAL(109,O72:O103)</f>
        <v>6043</v>
      </c>
      <c r="P104" s="21" t="str">
        <f>CONCATENATE("(",FIXED(_tbl282[[#This Row],[Total]]/$O$105*100,1),")")</f>
        <v>(33.3)</v>
      </c>
      <c r="R104" s="150"/>
    </row>
    <row r="105" spans="1:18" x14ac:dyDescent="0.2">
      <c r="A105" s="2" t="s">
        <v>307</v>
      </c>
      <c r="B105" s="2" t="s">
        <v>2</v>
      </c>
      <c r="C105" s="20">
        <f>SUBTOTAL(109,C72:C103,C39:C70,C6:C37)</f>
        <v>249</v>
      </c>
      <c r="D105" s="164" t="str">
        <f>CONCATENATE("(",FIXED(_tbl282[[#This Row],[PICU]]/_tbl282[[#This Row],[Total]]*100,1),")")</f>
        <v>(1.4)</v>
      </c>
      <c r="E105" s="77">
        <f>SUBTOTAL(109,E72:E103,E39:E70,E6:E37)</f>
        <v>14472</v>
      </c>
      <c r="F105" s="164" t="str">
        <f>CONCATENATE("(",FIXED(_tbl282[[#This Row],[Centralised transport service (PIC)]]/_tbl282[[#This Row],[Total]]*100,1),")")</f>
        <v>(79.7)</v>
      </c>
      <c r="G105" s="77">
        <f>SUBTOTAL(109,G72:G103,G39:G70,G6:G37)</f>
        <v>1517</v>
      </c>
      <c r="H105" s="164" t="str">
        <f>CONCATENATE("(",FIXED(_tbl282[[#This Row],[Transport team from neonates]]/_tbl282[[#This Row],[Total]]*100,1),")")</f>
        <v>(8.4)</v>
      </c>
      <c r="I105" s="77">
        <f>SUBTOTAL(109,I72:I103,I39:I70,I6:I37)</f>
        <v>468</v>
      </c>
      <c r="J105" s="164" t="str">
        <f>CONCATENATE("(",FIXED(_tbl282[[#This Row],[Other specialist team]]/_tbl282[[#This Row],[Total]]*100,1),")")</f>
        <v>(2.6)</v>
      </c>
      <c r="K105" s="77">
        <f>SUBTOTAL(109,K72:K103,K39:K70,K6:K37)</f>
        <v>1119</v>
      </c>
      <c r="L105" s="164" t="str">
        <f>CONCATENATE("(",FIXED(_tbl282[[#This Row],[Non-specialist team]]/_tbl282[[#This Row],[Total]]*100,1),")")</f>
        <v>(6.2)</v>
      </c>
      <c r="M105" s="77">
        <f>SUBTOTAL(109,M72:M103,M39:M70,M6:M37)</f>
        <v>102</v>
      </c>
      <c r="N105" s="164" t="str">
        <f>CONCATENATE("(",FIXED(_tbl282[[#This Row],[Unknown]]/_tbl282[[#This Row],[Total]]*100,1),")")</f>
        <v>(0.6)</v>
      </c>
      <c r="O105" s="77">
        <v>18161</v>
      </c>
      <c r="P105" s="21" t="s">
        <v>33</v>
      </c>
    </row>
    <row r="106" spans="1:18" x14ac:dyDescent="0.2">
      <c r="A106" s="2"/>
      <c r="B106" s="2"/>
      <c r="C106" s="24"/>
      <c r="D106" s="160"/>
      <c r="E106" s="2"/>
      <c r="F106" s="168"/>
      <c r="G106" s="24"/>
      <c r="H106" s="160"/>
      <c r="I106" s="2"/>
      <c r="J106" s="168"/>
      <c r="K106" s="24"/>
      <c r="L106" s="160"/>
      <c r="M106" s="2"/>
      <c r="N106" s="168"/>
      <c r="O106" s="24"/>
      <c r="P106" s="24"/>
    </row>
    <row r="107" spans="1:18" ht="12" customHeight="1" x14ac:dyDescent="0.2">
      <c r="A107" s="26" t="s">
        <v>697</v>
      </c>
      <c r="B107" s="43"/>
      <c r="C107" s="46"/>
      <c r="D107" s="161"/>
      <c r="E107" s="46"/>
      <c r="F107" s="161"/>
      <c r="G107" s="46"/>
      <c r="H107" s="161"/>
      <c r="I107" s="46"/>
      <c r="J107" s="161"/>
      <c r="K107" s="46"/>
      <c r="L107" s="171"/>
      <c r="M107" s="53"/>
      <c r="N107" s="171"/>
      <c r="O107" s="53"/>
      <c r="P107" s="24"/>
    </row>
    <row r="108" spans="1:18" s="112" customFormat="1" ht="11.25" x14ac:dyDescent="0.2">
      <c r="A108" s="204" t="s">
        <v>783</v>
      </c>
      <c r="B108" s="204"/>
      <c r="C108" s="204"/>
      <c r="D108" s="204"/>
      <c r="E108" s="204"/>
      <c r="F108" s="204"/>
      <c r="G108" s="204"/>
      <c r="H108" s="204"/>
      <c r="I108" s="204"/>
      <c r="J108" s="204"/>
      <c r="K108" s="204"/>
      <c r="L108" s="171"/>
      <c r="M108" s="53"/>
      <c r="N108" s="171"/>
      <c r="O108" s="53"/>
      <c r="P108" s="111"/>
    </row>
    <row r="109" spans="1:18" x14ac:dyDescent="0.2">
      <c r="A109" s="23" t="s">
        <v>776</v>
      </c>
      <c r="B109" s="23"/>
      <c r="C109" s="48"/>
      <c r="D109" s="27"/>
      <c r="E109" s="48"/>
      <c r="F109" s="67"/>
      <c r="G109" s="50"/>
      <c r="H109" s="67"/>
      <c r="I109" s="50"/>
      <c r="J109" s="67"/>
      <c r="K109" s="50"/>
      <c r="L109" s="172"/>
      <c r="M109" s="49"/>
      <c r="N109" s="172"/>
      <c r="O109" s="49"/>
      <c r="P109" s="24"/>
    </row>
    <row r="110" spans="1:18" x14ac:dyDescent="0.2">
      <c r="A110" s="23" t="s">
        <v>828</v>
      </c>
      <c r="B110" s="23"/>
      <c r="C110" s="48"/>
      <c r="D110" s="27"/>
      <c r="E110" s="48"/>
      <c r="F110" s="67"/>
      <c r="G110" s="50"/>
      <c r="H110" s="67"/>
      <c r="I110" s="50"/>
      <c r="J110" s="67"/>
      <c r="K110" s="50"/>
      <c r="L110" s="172"/>
      <c r="M110" s="49"/>
      <c r="N110" s="172"/>
      <c r="O110" s="49"/>
      <c r="P110" s="24"/>
    </row>
    <row r="111" spans="1:18" x14ac:dyDescent="0.2">
      <c r="A111" s="23"/>
      <c r="B111" s="23"/>
      <c r="C111" s="48"/>
      <c r="D111" s="27"/>
      <c r="E111" s="48"/>
      <c r="F111" s="67"/>
      <c r="G111" s="50"/>
      <c r="H111" s="67"/>
      <c r="I111" s="50"/>
      <c r="J111" s="67"/>
      <c r="K111" s="50"/>
      <c r="L111" s="172"/>
      <c r="M111" s="49"/>
      <c r="N111" s="172"/>
      <c r="O111" s="49"/>
      <c r="P111" s="24"/>
    </row>
    <row r="112" spans="1:18" ht="18" customHeight="1" x14ac:dyDescent="0.2">
      <c r="A112" s="202" t="s">
        <v>722</v>
      </c>
      <c r="B112" s="202"/>
      <c r="C112" s="202"/>
      <c r="D112" s="202"/>
      <c r="E112" s="202"/>
      <c r="F112" s="202"/>
      <c r="G112" s="202"/>
      <c r="H112" s="202"/>
      <c r="I112" s="202"/>
      <c r="J112" s="202"/>
      <c r="K112" s="202"/>
      <c r="L112" s="202"/>
      <c r="M112" s="202"/>
      <c r="N112" s="202"/>
      <c r="O112" s="202"/>
      <c r="P112" s="24"/>
    </row>
    <row r="113" spans="1:16" x14ac:dyDescent="0.2">
      <c r="A113" s="206" t="s">
        <v>721</v>
      </c>
      <c r="B113" s="206"/>
      <c r="C113" s="206"/>
      <c r="D113" s="206"/>
      <c r="E113" s="206"/>
      <c r="F113" s="206"/>
      <c r="G113" s="206"/>
      <c r="H113" s="206"/>
      <c r="I113" s="206"/>
      <c r="J113" s="206"/>
      <c r="K113" s="206"/>
      <c r="L113" s="206"/>
      <c r="M113" s="206"/>
      <c r="N113" s="206"/>
      <c r="O113" s="206"/>
      <c r="P113" s="24"/>
    </row>
    <row r="114" spans="1:16" x14ac:dyDescent="0.2">
      <c r="A114" s="2"/>
      <c r="B114" s="2"/>
      <c r="C114" s="24"/>
      <c r="D114" s="160"/>
      <c r="E114" s="2"/>
      <c r="F114" s="168"/>
      <c r="G114" s="24"/>
      <c r="H114" s="160"/>
      <c r="I114" s="2"/>
      <c r="J114" s="168"/>
      <c r="K114" s="24"/>
      <c r="L114" s="160"/>
      <c r="M114" s="2"/>
      <c r="N114" s="168"/>
      <c r="O114" s="24"/>
      <c r="P114" s="24"/>
    </row>
    <row r="115" spans="1:16" x14ac:dyDescent="0.2">
      <c r="A115" s="187" t="s">
        <v>694</v>
      </c>
      <c r="B115" t="s">
        <v>838</v>
      </c>
      <c r="C115" t="s">
        <v>839</v>
      </c>
      <c r="D115" t="s">
        <v>840</v>
      </c>
      <c r="E115" t="s">
        <v>841</v>
      </c>
      <c r="F115" t="s">
        <v>842</v>
      </c>
      <c r="G115" t="s">
        <v>843</v>
      </c>
      <c r="H115"/>
      <c r="I115" s="2"/>
      <c r="J115" s="168"/>
      <c r="K115" s="24"/>
      <c r="L115" s="160"/>
      <c r="M115" s="2"/>
      <c r="N115" s="168"/>
      <c r="O115" s="24"/>
      <c r="P115" s="24"/>
    </row>
    <row r="116" spans="1:16" x14ac:dyDescent="0.2">
      <c r="A116" s="188" t="s">
        <v>62</v>
      </c>
      <c r="B116" s="198">
        <v>0</v>
      </c>
      <c r="C116" s="198">
        <v>417</v>
      </c>
      <c r="D116" s="198">
        <v>4</v>
      </c>
      <c r="E116" s="198">
        <v>26</v>
      </c>
      <c r="F116" s="198">
        <v>68</v>
      </c>
      <c r="G116" s="198">
        <v>0</v>
      </c>
      <c r="H116"/>
      <c r="I116" s="2"/>
      <c r="J116" s="168"/>
      <c r="K116" s="24"/>
      <c r="L116" s="160"/>
      <c r="M116" s="2"/>
      <c r="N116" s="168"/>
      <c r="O116" s="24"/>
      <c r="P116" s="24"/>
    </row>
    <row r="117" spans="1:16" x14ac:dyDescent="0.2">
      <c r="A117" s="188" t="s">
        <v>67</v>
      </c>
      <c r="B117" s="198"/>
      <c r="C117" s="198">
        <v>405</v>
      </c>
      <c r="D117" s="198"/>
      <c r="E117" s="198">
        <v>33</v>
      </c>
      <c r="F117" s="198">
        <v>3</v>
      </c>
      <c r="G117" s="198">
        <v>0</v>
      </c>
      <c r="H117"/>
    </row>
    <row r="118" spans="1:16" x14ac:dyDescent="0.2">
      <c r="A118" s="188" t="s">
        <v>72</v>
      </c>
      <c r="B118" s="198">
        <v>0</v>
      </c>
      <c r="C118" s="198">
        <v>484</v>
      </c>
      <c r="D118" s="198">
        <v>5</v>
      </c>
      <c r="E118" s="198">
        <v>14</v>
      </c>
      <c r="F118" s="198">
        <v>103</v>
      </c>
      <c r="G118" s="198">
        <v>0</v>
      </c>
      <c r="H118"/>
    </row>
    <row r="119" spans="1:16" x14ac:dyDescent="0.2">
      <c r="A119" s="188" t="s">
        <v>77</v>
      </c>
      <c r="B119" s="198">
        <v>20</v>
      </c>
      <c r="C119" s="198">
        <v>1197</v>
      </c>
      <c r="D119" s="198">
        <v>352</v>
      </c>
      <c r="E119" s="198">
        <v>82</v>
      </c>
      <c r="F119" s="198">
        <v>66</v>
      </c>
      <c r="G119" s="198">
        <v>42</v>
      </c>
      <c r="H119"/>
    </row>
    <row r="120" spans="1:16" x14ac:dyDescent="0.2">
      <c r="A120" s="188" t="s">
        <v>83</v>
      </c>
      <c r="B120" s="198">
        <v>27</v>
      </c>
      <c r="C120" s="198">
        <v>302</v>
      </c>
      <c r="D120" s="198">
        <v>21</v>
      </c>
      <c r="E120" s="198">
        <v>32</v>
      </c>
      <c r="F120" s="198">
        <v>26</v>
      </c>
      <c r="G120" s="198">
        <v>8</v>
      </c>
      <c r="H120"/>
    </row>
    <row r="121" spans="1:16" x14ac:dyDescent="0.2">
      <c r="A121" s="188" t="s">
        <v>88</v>
      </c>
      <c r="B121" s="198">
        <v>0</v>
      </c>
      <c r="C121" s="198">
        <v>1289</v>
      </c>
      <c r="D121" s="198">
        <v>7</v>
      </c>
      <c r="E121" s="198">
        <v>0</v>
      </c>
      <c r="F121" s="198">
        <v>26</v>
      </c>
      <c r="G121" s="198">
        <v>5</v>
      </c>
      <c r="H121"/>
    </row>
    <row r="122" spans="1:16" x14ac:dyDescent="0.2">
      <c r="A122" s="188" t="s">
        <v>95</v>
      </c>
      <c r="B122" s="198"/>
      <c r="C122" s="198">
        <v>434</v>
      </c>
      <c r="D122" s="198">
        <v>6</v>
      </c>
      <c r="E122" s="198">
        <v>20</v>
      </c>
      <c r="F122" s="198">
        <v>27</v>
      </c>
      <c r="G122" s="198">
        <v>3</v>
      </c>
      <c r="H122"/>
    </row>
    <row r="123" spans="1:16" x14ac:dyDescent="0.2">
      <c r="A123" s="188" t="s">
        <v>98</v>
      </c>
      <c r="B123" s="198">
        <v>0</v>
      </c>
      <c r="C123" s="198">
        <v>367</v>
      </c>
      <c r="D123" s="198">
        <v>0</v>
      </c>
      <c r="E123" s="198">
        <v>13</v>
      </c>
      <c r="F123" s="198">
        <v>0</v>
      </c>
      <c r="G123" s="198">
        <v>0</v>
      </c>
      <c r="H123"/>
    </row>
    <row r="124" spans="1:16" x14ac:dyDescent="0.2">
      <c r="A124" s="188" t="s">
        <v>103</v>
      </c>
      <c r="B124" s="198">
        <v>22</v>
      </c>
      <c r="C124" s="198">
        <v>103</v>
      </c>
      <c r="D124" s="198">
        <v>64</v>
      </c>
      <c r="E124" s="198">
        <v>0</v>
      </c>
      <c r="F124" s="198">
        <v>0</v>
      </c>
      <c r="G124" s="198">
        <v>0</v>
      </c>
      <c r="H124"/>
    </row>
    <row r="125" spans="1:16" x14ac:dyDescent="0.2">
      <c r="A125" s="188" t="s">
        <v>108</v>
      </c>
      <c r="B125" s="198"/>
      <c r="C125" s="198">
        <v>667</v>
      </c>
      <c r="D125" s="198">
        <v>25</v>
      </c>
      <c r="E125" s="198"/>
      <c r="F125" s="198">
        <v>6</v>
      </c>
      <c r="G125" s="198">
        <v>0</v>
      </c>
      <c r="H125"/>
    </row>
    <row r="126" spans="1:16" x14ac:dyDescent="0.2">
      <c r="A126" s="188" t="s">
        <v>110</v>
      </c>
      <c r="B126" s="198"/>
      <c r="C126" s="198">
        <v>519</v>
      </c>
      <c r="D126" s="198"/>
      <c r="E126" s="198"/>
      <c r="F126" s="198"/>
      <c r="G126" s="198">
        <v>0</v>
      </c>
      <c r="H126"/>
    </row>
    <row r="127" spans="1:16" x14ac:dyDescent="0.2">
      <c r="A127" s="188" t="s">
        <v>113</v>
      </c>
      <c r="B127" s="198">
        <v>97</v>
      </c>
      <c r="C127" s="198">
        <v>344</v>
      </c>
      <c r="D127" s="198"/>
      <c r="E127" s="198"/>
      <c r="F127" s="198">
        <v>34</v>
      </c>
      <c r="G127" s="198">
        <v>2</v>
      </c>
      <c r="H127"/>
    </row>
    <row r="128" spans="1:16" x14ac:dyDescent="0.2">
      <c r="A128" s="188" t="s">
        <v>116</v>
      </c>
      <c r="B128" s="198"/>
      <c r="C128" s="198">
        <v>393</v>
      </c>
      <c r="D128" s="198">
        <v>3</v>
      </c>
      <c r="E128" s="198">
        <v>4</v>
      </c>
      <c r="F128" s="198">
        <v>102</v>
      </c>
      <c r="G128" s="198">
        <v>0</v>
      </c>
      <c r="H128"/>
    </row>
    <row r="129" spans="1:8" x14ac:dyDescent="0.2">
      <c r="A129" s="188" t="s">
        <v>121</v>
      </c>
      <c r="B129" s="198"/>
      <c r="C129" s="198">
        <v>551</v>
      </c>
      <c r="D129" s="198">
        <v>30</v>
      </c>
      <c r="E129" s="198"/>
      <c r="F129" s="198">
        <v>4</v>
      </c>
      <c r="G129" s="198">
        <v>0</v>
      </c>
      <c r="H129"/>
    </row>
    <row r="130" spans="1:8" x14ac:dyDescent="0.2">
      <c r="A130" s="188" t="s">
        <v>125</v>
      </c>
      <c r="B130" s="198"/>
      <c r="C130" s="198">
        <v>727</v>
      </c>
      <c r="D130" s="198">
        <v>172</v>
      </c>
      <c r="E130" s="198">
        <v>12</v>
      </c>
      <c r="F130" s="198">
        <v>18</v>
      </c>
      <c r="G130" s="198">
        <v>6</v>
      </c>
      <c r="H130"/>
    </row>
    <row r="131" spans="1:8" x14ac:dyDescent="0.2">
      <c r="A131" s="188" t="s">
        <v>129</v>
      </c>
      <c r="B131" s="198">
        <v>0</v>
      </c>
      <c r="C131" s="198">
        <v>570</v>
      </c>
      <c r="D131" s="198">
        <v>0</v>
      </c>
      <c r="E131" s="198">
        <v>0</v>
      </c>
      <c r="F131" s="198">
        <v>3</v>
      </c>
      <c r="G131" s="198">
        <v>0</v>
      </c>
      <c r="H131"/>
    </row>
    <row r="132" spans="1:8" x14ac:dyDescent="0.2">
      <c r="A132" s="188" t="s">
        <v>134</v>
      </c>
      <c r="B132" s="198">
        <v>0</v>
      </c>
      <c r="C132" s="198">
        <v>844</v>
      </c>
      <c r="D132" s="198">
        <v>122</v>
      </c>
      <c r="E132" s="198">
        <v>0</v>
      </c>
      <c r="F132" s="198">
        <v>59</v>
      </c>
      <c r="G132" s="198">
        <v>0</v>
      </c>
      <c r="H132"/>
    </row>
    <row r="133" spans="1:8" x14ac:dyDescent="0.2">
      <c r="A133" s="188" t="s">
        <v>138</v>
      </c>
      <c r="B133" s="198">
        <v>4</v>
      </c>
      <c r="C133" s="198">
        <v>36</v>
      </c>
      <c r="D133" s="198"/>
      <c r="E133" s="198"/>
      <c r="F133" s="198"/>
      <c r="G133" s="198">
        <v>0</v>
      </c>
      <c r="H133"/>
    </row>
    <row r="134" spans="1:8" x14ac:dyDescent="0.2">
      <c r="A134" s="188" t="s">
        <v>141</v>
      </c>
      <c r="B134" s="198">
        <v>3</v>
      </c>
      <c r="C134" s="198">
        <v>595</v>
      </c>
      <c r="D134" s="198">
        <v>3</v>
      </c>
      <c r="E134" s="198">
        <v>1</v>
      </c>
      <c r="F134" s="198">
        <v>34</v>
      </c>
      <c r="G134" s="198">
        <v>0</v>
      </c>
      <c r="H134"/>
    </row>
    <row r="135" spans="1:8" x14ac:dyDescent="0.2">
      <c r="A135" s="188" t="s">
        <v>145</v>
      </c>
      <c r="B135" s="198"/>
      <c r="C135" s="198">
        <v>604</v>
      </c>
      <c r="D135" s="198"/>
      <c r="E135" s="198">
        <v>3</v>
      </c>
      <c r="F135" s="198">
        <v>3</v>
      </c>
      <c r="G135" s="198">
        <v>0</v>
      </c>
      <c r="H135"/>
    </row>
    <row r="136" spans="1:8" x14ac:dyDescent="0.2">
      <c r="A136" s="188" t="s">
        <v>151</v>
      </c>
      <c r="B136" s="198">
        <v>0</v>
      </c>
      <c r="C136" s="198">
        <v>674</v>
      </c>
      <c r="D136" s="198">
        <v>114</v>
      </c>
      <c r="E136" s="198">
        <v>81</v>
      </c>
      <c r="F136" s="198">
        <v>13</v>
      </c>
      <c r="G136" s="198">
        <v>0</v>
      </c>
      <c r="H136"/>
    </row>
    <row r="137" spans="1:8" x14ac:dyDescent="0.2">
      <c r="A137" s="188" t="s">
        <v>154</v>
      </c>
      <c r="B137" s="198">
        <v>0</v>
      </c>
      <c r="C137" s="198">
        <v>567</v>
      </c>
      <c r="D137" s="198">
        <v>91</v>
      </c>
      <c r="E137" s="198"/>
      <c r="F137" s="198"/>
      <c r="G137" s="198">
        <v>1</v>
      </c>
      <c r="H137"/>
    </row>
    <row r="138" spans="1:8" x14ac:dyDescent="0.2">
      <c r="A138" s="188" t="s">
        <v>158</v>
      </c>
      <c r="B138" s="198">
        <v>49</v>
      </c>
      <c r="C138" s="198">
        <v>250</v>
      </c>
      <c r="D138" s="198">
        <v>78</v>
      </c>
      <c r="E138" s="198"/>
      <c r="F138" s="198"/>
      <c r="G138" s="198">
        <v>20</v>
      </c>
      <c r="H138"/>
    </row>
    <row r="139" spans="1:8" x14ac:dyDescent="0.2">
      <c r="A139" s="188" t="s">
        <v>161</v>
      </c>
      <c r="B139" s="198">
        <v>11</v>
      </c>
      <c r="C139" s="198">
        <v>169</v>
      </c>
      <c r="D139" s="198">
        <v>3</v>
      </c>
      <c r="E139" s="198"/>
      <c r="F139" s="198"/>
      <c r="G139" s="198">
        <v>9</v>
      </c>
      <c r="H139"/>
    </row>
    <row r="140" spans="1:8" x14ac:dyDescent="0.2">
      <c r="A140" s="188" t="s">
        <v>164</v>
      </c>
      <c r="B140" s="198"/>
      <c r="C140" s="198">
        <v>381</v>
      </c>
      <c r="D140" s="198">
        <v>18</v>
      </c>
      <c r="E140" s="198"/>
      <c r="F140" s="198">
        <v>12</v>
      </c>
      <c r="G140" s="198">
        <v>0</v>
      </c>
      <c r="H140"/>
    </row>
    <row r="141" spans="1:8" x14ac:dyDescent="0.2">
      <c r="A141" s="188" t="s">
        <v>166</v>
      </c>
      <c r="B141" s="198">
        <v>3</v>
      </c>
      <c r="C141" s="198">
        <v>324</v>
      </c>
      <c r="D141" s="198">
        <v>0</v>
      </c>
      <c r="E141" s="198">
        <v>6</v>
      </c>
      <c r="F141" s="198">
        <v>34</v>
      </c>
      <c r="G141" s="198">
        <v>1</v>
      </c>
      <c r="H141"/>
    </row>
    <row r="142" spans="1:8" x14ac:dyDescent="0.2">
      <c r="A142" s="188" t="s">
        <v>170</v>
      </c>
      <c r="B142" s="198">
        <v>0</v>
      </c>
      <c r="C142" s="198">
        <v>384</v>
      </c>
      <c r="D142" s="198">
        <v>0</v>
      </c>
      <c r="E142" s="198">
        <v>0</v>
      </c>
      <c r="F142" s="198">
        <v>0</v>
      </c>
      <c r="G142" s="198">
        <v>0</v>
      </c>
      <c r="H142"/>
    </row>
    <row r="143" spans="1:8" x14ac:dyDescent="0.2">
      <c r="A143" s="188" t="s">
        <v>174</v>
      </c>
      <c r="B143" s="198">
        <v>0</v>
      </c>
      <c r="C143" s="198">
        <v>509</v>
      </c>
      <c r="D143" s="198">
        <v>0</v>
      </c>
      <c r="E143" s="198">
        <v>4</v>
      </c>
      <c r="F143" s="198">
        <v>23</v>
      </c>
      <c r="G143" s="198">
        <v>0</v>
      </c>
      <c r="H143"/>
    </row>
    <row r="144" spans="1:8" x14ac:dyDescent="0.2">
      <c r="A144" s="188" t="s">
        <v>178</v>
      </c>
      <c r="B144" s="198">
        <v>13</v>
      </c>
      <c r="C144" s="198">
        <v>98</v>
      </c>
      <c r="D144" s="198">
        <v>329</v>
      </c>
      <c r="E144" s="198">
        <v>88</v>
      </c>
      <c r="F144" s="198">
        <v>146</v>
      </c>
      <c r="G144" s="198">
        <v>4</v>
      </c>
      <c r="H144"/>
    </row>
    <row r="145" spans="1:16" x14ac:dyDescent="0.2">
      <c r="A145" s="188" t="s">
        <v>181</v>
      </c>
      <c r="B145" s="198">
        <v>0</v>
      </c>
      <c r="C145" s="198">
        <v>255</v>
      </c>
      <c r="D145" s="198">
        <v>70</v>
      </c>
      <c r="E145" s="198">
        <v>0</v>
      </c>
      <c r="F145" s="198">
        <v>291</v>
      </c>
      <c r="G145" s="198">
        <v>0</v>
      </c>
      <c r="H145"/>
    </row>
    <row r="146" spans="1:16" x14ac:dyDescent="0.2">
      <c r="A146" s="188" t="s">
        <v>186</v>
      </c>
      <c r="B146" s="198">
        <v>0</v>
      </c>
      <c r="C146" s="198">
        <v>0</v>
      </c>
      <c r="D146" s="198">
        <v>0</v>
      </c>
      <c r="E146" s="198">
        <v>30</v>
      </c>
      <c r="F146" s="198">
        <v>14</v>
      </c>
      <c r="G146" s="198">
        <v>1</v>
      </c>
      <c r="H146"/>
    </row>
    <row r="147" spans="1:16" x14ac:dyDescent="0.2">
      <c r="A147" s="188" t="s">
        <v>190</v>
      </c>
      <c r="B147" s="198">
        <v>0</v>
      </c>
      <c r="C147" s="198">
        <v>13</v>
      </c>
      <c r="D147" s="198">
        <v>0</v>
      </c>
      <c r="E147" s="198">
        <v>19</v>
      </c>
      <c r="F147" s="198">
        <v>4</v>
      </c>
      <c r="G147" s="198">
        <v>0</v>
      </c>
      <c r="H147"/>
    </row>
    <row r="148" spans="1:16" x14ac:dyDescent="0.2">
      <c r="A148" s="188" t="s">
        <v>530</v>
      </c>
      <c r="B148" s="198">
        <v>249</v>
      </c>
      <c r="C148" s="198">
        <v>14472</v>
      </c>
      <c r="D148" s="198">
        <v>1517</v>
      </c>
      <c r="E148" s="198">
        <v>468</v>
      </c>
      <c r="F148" s="198">
        <v>1119</v>
      </c>
      <c r="G148" s="198">
        <v>102</v>
      </c>
      <c r="H148"/>
    </row>
    <row r="149" spans="1:16" x14ac:dyDescent="0.2">
      <c r="A149"/>
      <c r="B149"/>
      <c r="C149"/>
      <c r="D149"/>
      <c r="E149"/>
      <c r="F149"/>
      <c r="G149"/>
    </row>
    <row r="150" spans="1:16" x14ac:dyDescent="0.2">
      <c r="A150" s="22"/>
      <c r="B150"/>
      <c r="C150"/>
      <c r="D150"/>
      <c r="E150"/>
      <c r="F150"/>
      <c r="G150"/>
    </row>
    <row r="151" spans="1:16" x14ac:dyDescent="0.2">
      <c r="A151" s="22"/>
      <c r="B151"/>
      <c r="C151"/>
      <c r="D151"/>
      <c r="E151"/>
      <c r="F151"/>
      <c r="G151"/>
    </row>
    <row r="155" spans="1:16" x14ac:dyDescent="0.2">
      <c r="A155" s="82" t="s">
        <v>697</v>
      </c>
      <c r="B155" s="83"/>
      <c r="C155" s="84"/>
      <c r="D155" s="162"/>
      <c r="E155" s="84"/>
      <c r="F155" s="162"/>
      <c r="G155" s="84"/>
      <c r="H155" s="162"/>
      <c r="I155" s="84"/>
      <c r="J155" s="162"/>
      <c r="K155" s="84"/>
    </row>
    <row r="156" spans="1:16" s="112" customFormat="1" ht="11.25" x14ac:dyDescent="0.2">
      <c r="A156" s="204" t="s">
        <v>783</v>
      </c>
      <c r="B156" s="204"/>
      <c r="C156" s="204"/>
      <c r="D156" s="204"/>
      <c r="E156" s="204"/>
      <c r="F156" s="204"/>
      <c r="G156" s="204"/>
      <c r="H156" s="204"/>
      <c r="I156" s="204"/>
      <c r="J156" s="204"/>
      <c r="K156" s="204"/>
      <c r="L156" s="171"/>
      <c r="M156" s="53"/>
      <c r="N156" s="171"/>
      <c r="O156" s="53"/>
      <c r="P156" s="111"/>
    </row>
    <row r="157" spans="1:16" x14ac:dyDescent="0.2">
      <c r="A157" s="23" t="s">
        <v>776</v>
      </c>
      <c r="B157" s="23"/>
      <c r="C157" s="48"/>
      <c r="D157" s="27"/>
      <c r="E157" s="48"/>
      <c r="F157" s="67"/>
      <c r="G157" s="50"/>
      <c r="H157" s="67"/>
      <c r="I157" s="50"/>
      <c r="J157" s="67"/>
      <c r="K157" s="50"/>
      <c r="L157" s="172"/>
      <c r="M157" s="49"/>
      <c r="N157" s="172"/>
      <c r="O157" s="49"/>
      <c r="P157" s="24"/>
    </row>
    <row r="159" spans="1:16" x14ac:dyDescent="0.2">
      <c r="A159" s="199" t="s">
        <v>51</v>
      </c>
      <c r="B159" s="199" t="s">
        <v>52</v>
      </c>
      <c r="C159" s="199" t="s">
        <v>576</v>
      </c>
      <c r="D159" s="200" t="s">
        <v>583</v>
      </c>
      <c r="E159" s="199" t="s">
        <v>573</v>
      </c>
      <c r="F159" s="200" t="s">
        <v>584</v>
      </c>
      <c r="G159" s="199" t="s">
        <v>577</v>
      </c>
      <c r="H159" s="200" t="s">
        <v>585</v>
      </c>
      <c r="I159" s="199" t="s">
        <v>575</v>
      </c>
      <c r="J159" s="200" t="s">
        <v>586</v>
      </c>
      <c r="K159" s="199" t="s">
        <v>574</v>
      </c>
      <c r="L159" s="200" t="s">
        <v>587</v>
      </c>
      <c r="M159" s="199" t="s">
        <v>0</v>
      </c>
      <c r="N159" s="200" t="s">
        <v>1</v>
      </c>
      <c r="O159" s="199" t="s">
        <v>2</v>
      </c>
      <c r="P159" s="199" t="s">
        <v>3</v>
      </c>
    </row>
    <row r="160" spans="1:16" x14ac:dyDescent="0.2">
      <c r="A160" s="201">
        <v>2017</v>
      </c>
      <c r="B160" s="199" t="s">
        <v>62</v>
      </c>
      <c r="C160" s="199"/>
      <c r="D160" s="200"/>
      <c r="E160" s="199">
        <v>130</v>
      </c>
      <c r="F160" s="200" t="s">
        <v>558</v>
      </c>
      <c r="G160" s="199"/>
      <c r="H160" s="200"/>
      <c r="I160" s="199"/>
      <c r="J160" s="200"/>
      <c r="K160" s="199">
        <v>28</v>
      </c>
      <c r="L160" s="200" t="s">
        <v>361</v>
      </c>
      <c r="M160" s="199">
        <v>0</v>
      </c>
      <c r="N160" s="200" t="s">
        <v>5</v>
      </c>
      <c r="O160" s="199">
        <v>176</v>
      </c>
      <c r="P160" s="199" t="s">
        <v>18</v>
      </c>
    </row>
    <row r="161" spans="1:16" x14ac:dyDescent="0.2">
      <c r="A161" s="201">
        <v>2017</v>
      </c>
      <c r="B161" s="199" t="s">
        <v>67</v>
      </c>
      <c r="C161" s="199"/>
      <c r="D161" s="199"/>
      <c r="E161" s="199">
        <v>133</v>
      </c>
      <c r="F161" s="199" t="s">
        <v>588</v>
      </c>
      <c r="G161" s="199"/>
      <c r="H161" s="199"/>
      <c r="I161" s="199">
        <v>15</v>
      </c>
      <c r="J161" s="199" t="s">
        <v>157</v>
      </c>
      <c r="K161" s="199"/>
      <c r="L161" s="199"/>
      <c r="M161" s="199">
        <v>0</v>
      </c>
      <c r="N161" s="199" t="s">
        <v>5</v>
      </c>
      <c r="O161" s="199">
        <v>151</v>
      </c>
      <c r="P161" s="199" t="s">
        <v>25</v>
      </c>
    </row>
    <row r="162" spans="1:16" x14ac:dyDescent="0.2">
      <c r="A162" s="201">
        <v>2017</v>
      </c>
      <c r="B162" s="199" t="s">
        <v>72</v>
      </c>
      <c r="C162" s="199"/>
      <c r="D162" s="199"/>
      <c r="E162" s="199">
        <v>157</v>
      </c>
      <c r="F162" s="199" t="s">
        <v>589</v>
      </c>
      <c r="G162" s="199"/>
      <c r="H162" s="199"/>
      <c r="I162" s="199"/>
      <c r="J162" s="199"/>
      <c r="K162" s="199">
        <v>19</v>
      </c>
      <c r="L162" s="199" t="s">
        <v>230</v>
      </c>
      <c r="M162" s="199">
        <v>0</v>
      </c>
      <c r="N162" s="199" t="s">
        <v>5</v>
      </c>
      <c r="O162" s="199">
        <v>181</v>
      </c>
      <c r="P162" s="199" t="s">
        <v>276</v>
      </c>
    </row>
    <row r="163" spans="1:16" x14ac:dyDescent="0.2">
      <c r="A163" s="201">
        <v>2017</v>
      </c>
      <c r="B163" s="199" t="s">
        <v>77</v>
      </c>
      <c r="C163" s="199">
        <v>10</v>
      </c>
      <c r="D163" s="199" t="s">
        <v>351</v>
      </c>
      <c r="E163" s="199">
        <v>387</v>
      </c>
      <c r="F163" s="199" t="s">
        <v>590</v>
      </c>
      <c r="G163" s="199">
        <v>104</v>
      </c>
      <c r="H163" s="199" t="s">
        <v>76</v>
      </c>
      <c r="I163" s="199">
        <v>25</v>
      </c>
      <c r="J163" s="199" t="s">
        <v>333</v>
      </c>
      <c r="K163" s="199">
        <v>31</v>
      </c>
      <c r="L163" s="199" t="s">
        <v>395</v>
      </c>
      <c r="M163" s="199">
        <v>11</v>
      </c>
      <c r="N163" s="199" t="s">
        <v>160</v>
      </c>
      <c r="O163" s="199">
        <v>568</v>
      </c>
      <c r="P163" s="199" t="s">
        <v>415</v>
      </c>
    </row>
    <row r="164" spans="1:16" x14ac:dyDescent="0.2">
      <c r="A164" s="201">
        <v>2017</v>
      </c>
      <c r="B164" s="199" t="s">
        <v>83</v>
      </c>
      <c r="C164" s="199">
        <v>21</v>
      </c>
      <c r="D164" s="199" t="s">
        <v>292</v>
      </c>
      <c r="E164" s="199">
        <v>92</v>
      </c>
      <c r="F164" s="199" t="s">
        <v>540</v>
      </c>
      <c r="G164" s="199">
        <v>9</v>
      </c>
      <c r="H164" s="199" t="s">
        <v>242</v>
      </c>
      <c r="I164" s="199">
        <v>6</v>
      </c>
      <c r="J164" s="199" t="s">
        <v>12</v>
      </c>
      <c r="K164" s="199">
        <v>19</v>
      </c>
      <c r="L164" s="199" t="s">
        <v>80</v>
      </c>
      <c r="M164" s="199">
        <v>4</v>
      </c>
      <c r="N164" s="199" t="s">
        <v>177</v>
      </c>
      <c r="O164" s="199">
        <v>151</v>
      </c>
      <c r="P164" s="199" t="s">
        <v>25</v>
      </c>
    </row>
    <row r="165" spans="1:16" x14ac:dyDescent="0.2">
      <c r="A165" s="201">
        <v>2017</v>
      </c>
      <c r="B165" s="199" t="s">
        <v>88</v>
      </c>
      <c r="C165" s="199">
        <v>0</v>
      </c>
      <c r="D165" s="199" t="s">
        <v>5</v>
      </c>
      <c r="E165" s="199">
        <v>378</v>
      </c>
      <c r="F165" s="199" t="s">
        <v>591</v>
      </c>
      <c r="G165" s="199">
        <v>3</v>
      </c>
      <c r="H165" s="199" t="s">
        <v>417</v>
      </c>
      <c r="I165" s="199">
        <v>0</v>
      </c>
      <c r="J165" s="199" t="s">
        <v>5</v>
      </c>
      <c r="K165" s="199">
        <v>14</v>
      </c>
      <c r="L165" s="199" t="s">
        <v>15</v>
      </c>
      <c r="M165" s="199">
        <v>2</v>
      </c>
      <c r="N165" s="199" t="s">
        <v>260</v>
      </c>
      <c r="O165" s="199">
        <v>397</v>
      </c>
      <c r="P165" s="199" t="s">
        <v>350</v>
      </c>
    </row>
    <row r="166" spans="1:16" x14ac:dyDescent="0.2">
      <c r="A166" s="201">
        <v>2017</v>
      </c>
      <c r="B166" s="199" t="s">
        <v>95</v>
      </c>
      <c r="C166" s="199"/>
      <c r="D166" s="199"/>
      <c r="E166" s="199">
        <v>129</v>
      </c>
      <c r="F166" s="199" t="s">
        <v>592</v>
      </c>
      <c r="G166" s="199"/>
      <c r="H166" s="199"/>
      <c r="I166" s="199">
        <v>11</v>
      </c>
      <c r="J166" s="199" t="s">
        <v>153</v>
      </c>
      <c r="K166" s="199">
        <v>16</v>
      </c>
      <c r="L166" s="199" t="s">
        <v>157</v>
      </c>
      <c r="M166" s="199">
        <v>0</v>
      </c>
      <c r="N166" s="199" t="s">
        <v>5</v>
      </c>
      <c r="O166" s="199">
        <v>161</v>
      </c>
      <c r="P166" s="199" t="s">
        <v>199</v>
      </c>
    </row>
    <row r="167" spans="1:16" x14ac:dyDescent="0.2">
      <c r="A167" s="201">
        <v>2017</v>
      </c>
      <c r="B167" s="199" t="s">
        <v>98</v>
      </c>
      <c r="C167" s="199">
        <v>0</v>
      </c>
      <c r="D167" s="199" t="s">
        <v>5</v>
      </c>
      <c r="E167" s="199">
        <v>115</v>
      </c>
      <c r="F167" s="199" t="s">
        <v>593</v>
      </c>
      <c r="G167" s="199">
        <v>0</v>
      </c>
      <c r="H167" s="199" t="s">
        <v>5</v>
      </c>
      <c r="I167" s="199">
        <v>8</v>
      </c>
      <c r="J167" s="199" t="s">
        <v>340</v>
      </c>
      <c r="K167" s="199">
        <v>0</v>
      </c>
      <c r="L167" s="199" t="s">
        <v>5</v>
      </c>
      <c r="M167" s="199">
        <v>0</v>
      </c>
      <c r="N167" s="199" t="s">
        <v>5</v>
      </c>
      <c r="O167" s="199">
        <v>123</v>
      </c>
      <c r="P167" s="199" t="s">
        <v>169</v>
      </c>
    </row>
    <row r="168" spans="1:16" x14ac:dyDescent="0.2">
      <c r="A168" s="201">
        <v>2017</v>
      </c>
      <c r="B168" s="199" t="s">
        <v>103</v>
      </c>
      <c r="C168" s="199">
        <v>14</v>
      </c>
      <c r="D168" s="199" t="s">
        <v>135</v>
      </c>
      <c r="E168" s="199">
        <v>22</v>
      </c>
      <c r="F168" s="199" t="s">
        <v>338</v>
      </c>
      <c r="G168" s="199">
        <v>16</v>
      </c>
      <c r="H168" s="199" t="s">
        <v>131</v>
      </c>
      <c r="I168" s="199"/>
      <c r="J168" s="199"/>
      <c r="K168" s="199"/>
      <c r="L168" s="199"/>
      <c r="M168" s="199">
        <v>0</v>
      </c>
      <c r="N168" s="199" t="s">
        <v>5</v>
      </c>
      <c r="O168" s="199">
        <v>54</v>
      </c>
      <c r="P168" s="199" t="s">
        <v>390</v>
      </c>
    </row>
    <row r="169" spans="1:16" x14ac:dyDescent="0.2">
      <c r="A169" s="201">
        <v>2017</v>
      </c>
      <c r="B169" s="199" t="s">
        <v>108</v>
      </c>
      <c r="C169" s="199"/>
      <c r="D169" s="199"/>
      <c r="E169" s="199">
        <v>235</v>
      </c>
      <c r="F169" s="199" t="s">
        <v>487</v>
      </c>
      <c r="G169" s="199">
        <v>4</v>
      </c>
      <c r="H169" s="199" t="s">
        <v>150</v>
      </c>
      <c r="I169" s="199"/>
      <c r="J169" s="199"/>
      <c r="K169" s="199">
        <v>3</v>
      </c>
      <c r="L169" s="199" t="s">
        <v>332</v>
      </c>
      <c r="M169" s="199">
        <v>0</v>
      </c>
      <c r="N169" s="199" t="s">
        <v>5</v>
      </c>
      <c r="O169" s="199">
        <v>243</v>
      </c>
      <c r="P169" s="199" t="s">
        <v>12</v>
      </c>
    </row>
    <row r="170" spans="1:16" x14ac:dyDescent="0.2">
      <c r="A170" s="201">
        <v>2017</v>
      </c>
      <c r="B170" s="199" t="s">
        <v>110</v>
      </c>
      <c r="C170" s="199"/>
      <c r="D170" s="199"/>
      <c r="E170" s="199">
        <v>193</v>
      </c>
      <c r="F170" s="199" t="s">
        <v>594</v>
      </c>
      <c r="G170" s="199"/>
      <c r="H170" s="199"/>
      <c r="I170" s="199"/>
      <c r="J170" s="199"/>
      <c r="K170" s="199"/>
      <c r="L170" s="199"/>
      <c r="M170" s="199">
        <v>0</v>
      </c>
      <c r="N170" s="199" t="s">
        <v>5</v>
      </c>
      <c r="O170" s="199">
        <v>194</v>
      </c>
      <c r="P170" s="199" t="s">
        <v>30</v>
      </c>
    </row>
    <row r="171" spans="1:16" x14ac:dyDescent="0.2">
      <c r="A171" s="201">
        <v>2017</v>
      </c>
      <c r="B171" s="199" t="s">
        <v>113</v>
      </c>
      <c r="C171" s="199">
        <v>68</v>
      </c>
      <c r="D171" s="199" t="s">
        <v>282</v>
      </c>
      <c r="E171" s="199">
        <v>98</v>
      </c>
      <c r="F171" s="199" t="s">
        <v>465</v>
      </c>
      <c r="G171" s="199"/>
      <c r="H171" s="199"/>
      <c r="I171" s="199"/>
      <c r="J171" s="199"/>
      <c r="K171" s="199">
        <v>21</v>
      </c>
      <c r="L171" s="199" t="s">
        <v>284</v>
      </c>
      <c r="M171" s="199">
        <v>1</v>
      </c>
      <c r="N171" s="199" t="s">
        <v>260</v>
      </c>
      <c r="O171" s="199">
        <v>189</v>
      </c>
      <c r="P171" s="199" t="s">
        <v>66</v>
      </c>
    </row>
    <row r="172" spans="1:16" x14ac:dyDescent="0.2">
      <c r="A172" s="201">
        <v>2017</v>
      </c>
      <c r="B172" s="199" t="s">
        <v>116</v>
      </c>
      <c r="C172" s="199"/>
      <c r="D172" s="199"/>
      <c r="E172" s="199">
        <v>117</v>
      </c>
      <c r="F172" s="199" t="s">
        <v>426</v>
      </c>
      <c r="G172" s="199">
        <v>3</v>
      </c>
      <c r="H172" s="199" t="s">
        <v>351</v>
      </c>
      <c r="I172" s="199"/>
      <c r="J172" s="199"/>
      <c r="K172" s="199">
        <v>49</v>
      </c>
      <c r="L172" s="199" t="s">
        <v>280</v>
      </c>
      <c r="M172" s="199">
        <v>0</v>
      </c>
      <c r="N172" s="199" t="s">
        <v>5</v>
      </c>
      <c r="O172" s="199">
        <v>171</v>
      </c>
      <c r="P172" s="199" t="s">
        <v>19</v>
      </c>
    </row>
    <row r="173" spans="1:16" x14ac:dyDescent="0.2">
      <c r="A173" s="201">
        <v>2017</v>
      </c>
      <c r="B173" s="199" t="s">
        <v>121</v>
      </c>
      <c r="C173" s="199"/>
      <c r="D173" s="199"/>
      <c r="E173" s="199">
        <v>218</v>
      </c>
      <c r="F173" s="199" t="s">
        <v>595</v>
      </c>
      <c r="G173" s="199">
        <v>4</v>
      </c>
      <c r="H173" s="199" t="s">
        <v>351</v>
      </c>
      <c r="I173" s="199"/>
      <c r="J173" s="199"/>
      <c r="K173" s="199"/>
      <c r="L173" s="199"/>
      <c r="M173" s="199">
        <v>0</v>
      </c>
      <c r="N173" s="199" t="s">
        <v>5</v>
      </c>
      <c r="O173" s="199">
        <v>224</v>
      </c>
      <c r="P173" s="199" t="s">
        <v>120</v>
      </c>
    </row>
    <row r="174" spans="1:16" x14ac:dyDescent="0.2">
      <c r="A174" s="201">
        <v>2017</v>
      </c>
      <c r="B174" s="199" t="s">
        <v>125</v>
      </c>
      <c r="C174" s="199"/>
      <c r="D174" s="199"/>
      <c r="E174" s="199">
        <v>257</v>
      </c>
      <c r="F174" s="199" t="s">
        <v>536</v>
      </c>
      <c r="G174" s="199">
        <v>45</v>
      </c>
      <c r="H174" s="199" t="s">
        <v>36</v>
      </c>
      <c r="I174" s="199"/>
      <c r="J174" s="199"/>
      <c r="K174" s="199">
        <v>13</v>
      </c>
      <c r="L174" s="199" t="s">
        <v>12</v>
      </c>
      <c r="M174" s="199">
        <v>0</v>
      </c>
      <c r="N174" s="199" t="s">
        <v>5</v>
      </c>
      <c r="O174" s="199">
        <v>327</v>
      </c>
      <c r="P174" s="199" t="s">
        <v>93</v>
      </c>
    </row>
    <row r="175" spans="1:16" x14ac:dyDescent="0.2">
      <c r="A175" s="201">
        <v>2017</v>
      </c>
      <c r="B175" s="199" t="s">
        <v>129</v>
      </c>
      <c r="C175" s="199"/>
      <c r="D175" s="199"/>
      <c r="E175" s="199">
        <v>166</v>
      </c>
      <c r="F175" s="199" t="s">
        <v>596</v>
      </c>
      <c r="G175" s="199"/>
      <c r="H175" s="199"/>
      <c r="I175" s="199"/>
      <c r="J175" s="199"/>
      <c r="K175" s="199"/>
      <c r="L175" s="199"/>
      <c r="M175" s="199">
        <v>0</v>
      </c>
      <c r="N175" s="199" t="s">
        <v>5</v>
      </c>
      <c r="O175" s="199">
        <v>167</v>
      </c>
      <c r="P175" s="199" t="s">
        <v>19</v>
      </c>
    </row>
    <row r="176" spans="1:16" x14ac:dyDescent="0.2">
      <c r="A176" s="201">
        <v>2017</v>
      </c>
      <c r="B176" s="199" t="s">
        <v>134</v>
      </c>
      <c r="C176" s="199"/>
      <c r="D176" s="199"/>
      <c r="E176" s="199">
        <v>286</v>
      </c>
      <c r="F176" s="199" t="s">
        <v>597</v>
      </c>
      <c r="G176" s="199">
        <v>44</v>
      </c>
      <c r="H176" s="199" t="s">
        <v>241</v>
      </c>
      <c r="I176" s="199"/>
      <c r="J176" s="199"/>
      <c r="K176" s="199">
        <v>13</v>
      </c>
      <c r="L176" s="199" t="s">
        <v>87</v>
      </c>
      <c r="M176" s="199">
        <v>0</v>
      </c>
      <c r="N176" s="199" t="s">
        <v>5</v>
      </c>
      <c r="O176" s="199">
        <v>344</v>
      </c>
      <c r="P176" s="199" t="s">
        <v>462</v>
      </c>
    </row>
    <row r="177" spans="1:16" x14ac:dyDescent="0.2">
      <c r="A177" s="201">
        <v>2017</v>
      </c>
      <c r="B177" s="199" t="s">
        <v>138</v>
      </c>
      <c r="C177" s="199">
        <v>4</v>
      </c>
      <c r="D177" s="199" t="s">
        <v>119</v>
      </c>
      <c r="E177" s="199">
        <v>11</v>
      </c>
      <c r="F177" s="199" t="s">
        <v>412</v>
      </c>
      <c r="G177" s="199"/>
      <c r="H177" s="199"/>
      <c r="I177" s="199"/>
      <c r="J177" s="199"/>
      <c r="K177" s="199"/>
      <c r="L177" s="199"/>
      <c r="M177" s="199">
        <v>0</v>
      </c>
      <c r="N177" s="199" t="s">
        <v>5</v>
      </c>
      <c r="O177" s="199">
        <v>18</v>
      </c>
      <c r="P177" s="199" t="s">
        <v>193</v>
      </c>
    </row>
    <row r="178" spans="1:16" x14ac:dyDescent="0.2">
      <c r="A178" s="201">
        <v>2017</v>
      </c>
      <c r="B178" s="199" t="s">
        <v>141</v>
      </c>
      <c r="C178" s="199"/>
      <c r="D178" s="199"/>
      <c r="E178" s="199">
        <v>225</v>
      </c>
      <c r="F178" s="199" t="s">
        <v>582</v>
      </c>
      <c r="G178" s="199"/>
      <c r="H178" s="199"/>
      <c r="I178" s="199"/>
      <c r="J178" s="199"/>
      <c r="K178" s="199">
        <v>14</v>
      </c>
      <c r="L178" s="199" t="s">
        <v>313</v>
      </c>
      <c r="M178" s="199">
        <v>0</v>
      </c>
      <c r="N178" s="199" t="s">
        <v>5</v>
      </c>
      <c r="O178" s="199">
        <v>241</v>
      </c>
      <c r="P178" s="199" t="s">
        <v>12</v>
      </c>
    </row>
    <row r="179" spans="1:16" x14ac:dyDescent="0.2">
      <c r="A179" s="201">
        <v>2017</v>
      </c>
      <c r="B179" s="199" t="s">
        <v>145</v>
      </c>
      <c r="C179" s="199"/>
      <c r="D179" s="199"/>
      <c r="E179" s="199">
        <v>174</v>
      </c>
      <c r="F179" s="199" t="s">
        <v>598</v>
      </c>
      <c r="G179" s="199"/>
      <c r="H179" s="199"/>
      <c r="I179" s="199">
        <v>3</v>
      </c>
      <c r="J179" s="199" t="s">
        <v>150</v>
      </c>
      <c r="K179" s="199">
        <v>3</v>
      </c>
      <c r="L179" s="199" t="s">
        <v>150</v>
      </c>
      <c r="M179" s="199">
        <v>0</v>
      </c>
      <c r="N179" s="199" t="s">
        <v>5</v>
      </c>
      <c r="O179" s="199">
        <v>182</v>
      </c>
      <c r="P179" s="199" t="s">
        <v>276</v>
      </c>
    </row>
    <row r="180" spans="1:16" x14ac:dyDescent="0.2">
      <c r="A180" s="201">
        <v>2017</v>
      </c>
      <c r="B180" s="199" t="s">
        <v>151</v>
      </c>
      <c r="C180" s="199">
        <v>0</v>
      </c>
      <c r="D180" s="199" t="s">
        <v>5</v>
      </c>
      <c r="E180" s="199">
        <v>259</v>
      </c>
      <c r="F180" s="199" t="s">
        <v>555</v>
      </c>
      <c r="G180" s="199">
        <v>19</v>
      </c>
      <c r="H180" s="199" t="s">
        <v>43</v>
      </c>
      <c r="I180" s="199">
        <v>28</v>
      </c>
      <c r="J180" s="199" t="s">
        <v>436</v>
      </c>
      <c r="K180" s="199">
        <v>6</v>
      </c>
      <c r="L180" s="199" t="s">
        <v>160</v>
      </c>
      <c r="M180" s="199">
        <v>0</v>
      </c>
      <c r="N180" s="199" t="s">
        <v>5</v>
      </c>
      <c r="O180" s="199">
        <v>312</v>
      </c>
      <c r="P180" s="199" t="s">
        <v>456</v>
      </c>
    </row>
    <row r="181" spans="1:16" x14ac:dyDescent="0.2">
      <c r="A181" s="201">
        <v>2017</v>
      </c>
      <c r="B181" s="199" t="s">
        <v>154</v>
      </c>
      <c r="C181" s="199"/>
      <c r="D181" s="199"/>
      <c r="E181" s="199">
        <v>176</v>
      </c>
      <c r="F181" s="199" t="s">
        <v>525</v>
      </c>
      <c r="G181" s="199">
        <v>31</v>
      </c>
      <c r="H181" s="199" t="s">
        <v>429</v>
      </c>
      <c r="I181" s="199"/>
      <c r="J181" s="199"/>
      <c r="K181" s="199"/>
      <c r="L181" s="199"/>
      <c r="M181" s="199">
        <v>0</v>
      </c>
      <c r="N181" s="199" t="s">
        <v>5</v>
      </c>
      <c r="O181" s="199">
        <v>208</v>
      </c>
      <c r="P181" s="199" t="s">
        <v>321</v>
      </c>
    </row>
    <row r="182" spans="1:16" x14ac:dyDescent="0.2">
      <c r="A182" s="201">
        <v>2017</v>
      </c>
      <c r="B182" s="199" t="s">
        <v>158</v>
      </c>
      <c r="C182" s="199">
        <v>34</v>
      </c>
      <c r="D182" s="199" t="s">
        <v>287</v>
      </c>
      <c r="E182" s="199">
        <v>56</v>
      </c>
      <c r="F182" s="199" t="s">
        <v>479</v>
      </c>
      <c r="G182" s="199">
        <v>29</v>
      </c>
      <c r="H182" s="199" t="s">
        <v>267</v>
      </c>
      <c r="I182" s="199"/>
      <c r="J182" s="199"/>
      <c r="K182" s="199"/>
      <c r="L182" s="199"/>
      <c r="M182" s="199">
        <v>12</v>
      </c>
      <c r="N182" s="199" t="s">
        <v>127</v>
      </c>
      <c r="O182" s="199">
        <v>135</v>
      </c>
      <c r="P182" s="199" t="s">
        <v>23</v>
      </c>
    </row>
    <row r="183" spans="1:16" x14ac:dyDescent="0.2">
      <c r="A183" s="201">
        <v>2017</v>
      </c>
      <c r="B183" s="199" t="s">
        <v>161</v>
      </c>
      <c r="C183" s="199">
        <v>8</v>
      </c>
      <c r="D183" s="199" t="s">
        <v>213</v>
      </c>
      <c r="E183" s="199">
        <v>44</v>
      </c>
      <c r="F183" s="199" t="s">
        <v>599</v>
      </c>
      <c r="G183" s="199">
        <v>3</v>
      </c>
      <c r="H183" s="199" t="s">
        <v>82</v>
      </c>
      <c r="I183" s="199"/>
      <c r="J183" s="199"/>
      <c r="K183" s="199"/>
      <c r="L183" s="199"/>
      <c r="M183" s="199">
        <v>6</v>
      </c>
      <c r="N183" s="199" t="s">
        <v>212</v>
      </c>
      <c r="O183" s="199">
        <v>63</v>
      </c>
      <c r="P183" s="199" t="s">
        <v>298</v>
      </c>
    </row>
    <row r="184" spans="1:16" x14ac:dyDescent="0.2">
      <c r="A184" s="201">
        <v>2017</v>
      </c>
      <c r="B184" s="199" t="s">
        <v>164</v>
      </c>
      <c r="C184" s="199"/>
      <c r="D184" s="199"/>
      <c r="E184" s="199">
        <v>129</v>
      </c>
      <c r="F184" s="199" t="s">
        <v>593</v>
      </c>
      <c r="G184" s="199"/>
      <c r="H184" s="199"/>
      <c r="I184" s="199"/>
      <c r="J184" s="199"/>
      <c r="K184" s="199">
        <v>8</v>
      </c>
      <c r="L184" s="199" t="s">
        <v>313</v>
      </c>
      <c r="M184" s="199">
        <v>0</v>
      </c>
      <c r="N184" s="199" t="s">
        <v>5</v>
      </c>
      <c r="O184" s="199">
        <v>138</v>
      </c>
      <c r="P184" s="199" t="s">
        <v>323</v>
      </c>
    </row>
    <row r="185" spans="1:16" x14ac:dyDescent="0.2">
      <c r="A185" s="201">
        <v>2017</v>
      </c>
      <c r="B185" s="199" t="s">
        <v>166</v>
      </c>
      <c r="C185" s="199">
        <v>3</v>
      </c>
      <c r="D185" s="199" t="s">
        <v>323</v>
      </c>
      <c r="E185" s="199">
        <v>117</v>
      </c>
      <c r="F185" s="199" t="s">
        <v>600</v>
      </c>
      <c r="G185" s="199">
        <v>0</v>
      </c>
      <c r="H185" s="199" t="s">
        <v>5</v>
      </c>
      <c r="I185" s="199">
        <v>6</v>
      </c>
      <c r="J185" s="199" t="s">
        <v>173</v>
      </c>
      <c r="K185" s="199">
        <v>7</v>
      </c>
      <c r="L185" s="199" t="s">
        <v>45</v>
      </c>
      <c r="M185" s="199">
        <v>0</v>
      </c>
      <c r="N185" s="199" t="s">
        <v>5</v>
      </c>
      <c r="O185" s="199">
        <v>133</v>
      </c>
      <c r="P185" s="199" t="s">
        <v>23</v>
      </c>
    </row>
    <row r="186" spans="1:16" x14ac:dyDescent="0.2">
      <c r="A186" s="201">
        <v>2017</v>
      </c>
      <c r="B186" s="199" t="s">
        <v>170</v>
      </c>
      <c r="C186" s="199">
        <v>0</v>
      </c>
      <c r="D186" s="199" t="s">
        <v>5</v>
      </c>
      <c r="E186" s="199">
        <v>137</v>
      </c>
      <c r="F186" s="199" t="s">
        <v>601</v>
      </c>
      <c r="G186" s="199">
        <v>0</v>
      </c>
      <c r="H186" s="199" t="s">
        <v>5</v>
      </c>
      <c r="I186" s="199"/>
      <c r="J186" s="199"/>
      <c r="K186" s="199"/>
      <c r="L186" s="199"/>
      <c r="M186" s="199">
        <v>0</v>
      </c>
      <c r="N186" s="199" t="s">
        <v>5</v>
      </c>
      <c r="O186" s="199">
        <v>139</v>
      </c>
      <c r="P186" s="199" t="s">
        <v>323</v>
      </c>
    </row>
    <row r="187" spans="1:16" x14ac:dyDescent="0.2">
      <c r="A187" s="201">
        <v>2017</v>
      </c>
      <c r="B187" s="199" t="s">
        <v>174</v>
      </c>
      <c r="C187" s="199">
        <v>0</v>
      </c>
      <c r="D187" s="199" t="s">
        <v>5</v>
      </c>
      <c r="E187" s="199">
        <v>177</v>
      </c>
      <c r="F187" s="199" t="s">
        <v>602</v>
      </c>
      <c r="G187" s="199">
        <v>0</v>
      </c>
      <c r="H187" s="199" t="s">
        <v>5</v>
      </c>
      <c r="I187" s="199">
        <v>4</v>
      </c>
      <c r="J187" s="199" t="s">
        <v>293</v>
      </c>
      <c r="K187" s="199">
        <v>6</v>
      </c>
      <c r="L187" s="199" t="s">
        <v>30</v>
      </c>
      <c r="M187" s="199">
        <v>0</v>
      </c>
      <c r="N187" s="199" t="s">
        <v>5</v>
      </c>
      <c r="O187" s="199">
        <v>187</v>
      </c>
      <c r="P187" s="199" t="s">
        <v>66</v>
      </c>
    </row>
    <row r="188" spans="1:16" x14ac:dyDescent="0.2">
      <c r="A188" s="201">
        <v>2017</v>
      </c>
      <c r="B188" s="199" t="s">
        <v>178</v>
      </c>
      <c r="C188" s="199">
        <v>5</v>
      </c>
      <c r="D188" s="199" t="s">
        <v>160</v>
      </c>
      <c r="E188" s="199">
        <v>66</v>
      </c>
      <c r="F188" s="199" t="s">
        <v>281</v>
      </c>
      <c r="G188" s="199">
        <v>109</v>
      </c>
      <c r="H188" s="199" t="s">
        <v>21</v>
      </c>
      <c r="I188" s="199">
        <v>47</v>
      </c>
      <c r="J188" s="199" t="s">
        <v>379</v>
      </c>
      <c r="K188" s="199">
        <v>30</v>
      </c>
      <c r="L188" s="199" t="s">
        <v>111</v>
      </c>
      <c r="M188" s="199">
        <v>2</v>
      </c>
      <c r="N188" s="199" t="s">
        <v>417</v>
      </c>
      <c r="O188" s="199">
        <v>259</v>
      </c>
      <c r="P188" s="199" t="s">
        <v>46</v>
      </c>
    </row>
    <row r="189" spans="1:16" x14ac:dyDescent="0.2">
      <c r="A189" s="201">
        <v>2017</v>
      </c>
      <c r="B189" s="199" t="s">
        <v>181</v>
      </c>
      <c r="C189" s="199">
        <v>0</v>
      </c>
      <c r="D189" s="199" t="s">
        <v>5</v>
      </c>
      <c r="E189" s="199">
        <v>86</v>
      </c>
      <c r="F189" s="199" t="s">
        <v>194</v>
      </c>
      <c r="G189" s="199">
        <v>0</v>
      </c>
      <c r="H189" s="199" t="s">
        <v>5</v>
      </c>
      <c r="I189" s="199">
        <v>0</v>
      </c>
      <c r="J189" s="199" t="s">
        <v>5</v>
      </c>
      <c r="K189" s="199">
        <v>107</v>
      </c>
      <c r="L189" s="199" t="s">
        <v>398</v>
      </c>
      <c r="M189" s="199">
        <v>0</v>
      </c>
      <c r="N189" s="199" t="s">
        <v>5</v>
      </c>
      <c r="O189" s="199">
        <v>193</v>
      </c>
      <c r="P189" s="199" t="s">
        <v>30</v>
      </c>
    </row>
    <row r="190" spans="1:16" x14ac:dyDescent="0.2">
      <c r="A190" s="201">
        <v>2017</v>
      </c>
      <c r="B190" s="199" t="s">
        <v>186</v>
      </c>
      <c r="C190" s="199"/>
      <c r="D190" s="199"/>
      <c r="E190" s="199"/>
      <c r="F190" s="199"/>
      <c r="G190" s="199"/>
      <c r="H190" s="199"/>
      <c r="I190" s="199">
        <v>17</v>
      </c>
      <c r="J190" s="199" t="s">
        <v>603</v>
      </c>
      <c r="K190" s="199"/>
      <c r="L190" s="199"/>
      <c r="M190" s="199">
        <v>0</v>
      </c>
      <c r="N190" s="199" t="s">
        <v>5</v>
      </c>
      <c r="O190" s="199">
        <v>20</v>
      </c>
      <c r="P190" s="199" t="s">
        <v>193</v>
      </c>
    </row>
    <row r="191" spans="1:16" x14ac:dyDescent="0.2">
      <c r="A191" s="201">
        <v>2017</v>
      </c>
      <c r="B191" s="199" t="s">
        <v>190</v>
      </c>
      <c r="C191" s="199"/>
      <c r="D191" s="199"/>
      <c r="E191" s="199"/>
      <c r="F191" s="199"/>
      <c r="G191" s="199"/>
      <c r="H191" s="199"/>
      <c r="I191" s="199">
        <v>3</v>
      </c>
      <c r="J191" s="199" t="s">
        <v>420</v>
      </c>
      <c r="K191" s="199"/>
      <c r="L191" s="199"/>
      <c r="M191" s="199">
        <v>0</v>
      </c>
      <c r="N191" s="199" t="s">
        <v>5</v>
      </c>
      <c r="O191" s="199">
        <v>4</v>
      </c>
      <c r="P191" s="199" t="s">
        <v>342</v>
      </c>
    </row>
    <row r="192" spans="1:16" x14ac:dyDescent="0.2">
      <c r="A192" s="201">
        <v>2017</v>
      </c>
      <c r="B192" s="199" t="s">
        <v>2</v>
      </c>
      <c r="C192" s="199">
        <v>167</v>
      </c>
      <c r="D192" s="199" t="s">
        <v>19</v>
      </c>
      <c r="E192" s="199">
        <v>4770</v>
      </c>
      <c r="F192" s="199" t="s">
        <v>659</v>
      </c>
      <c r="G192" s="199">
        <v>423</v>
      </c>
      <c r="H192" s="199" t="s">
        <v>383</v>
      </c>
      <c r="I192" s="199">
        <v>173</v>
      </c>
      <c r="J192" s="199" t="s">
        <v>18</v>
      </c>
      <c r="K192" s="199">
        <v>407</v>
      </c>
      <c r="L192" s="199" t="s">
        <v>271</v>
      </c>
      <c r="M192" s="199">
        <v>38</v>
      </c>
      <c r="N192" s="199" t="s">
        <v>461</v>
      </c>
      <c r="O192" s="199">
        <v>6053</v>
      </c>
      <c r="P192" s="199" t="s">
        <v>114</v>
      </c>
    </row>
    <row r="193" spans="1:16" x14ac:dyDescent="0.2">
      <c r="A193" s="201">
        <v>2018</v>
      </c>
      <c r="B193" s="199" t="s">
        <v>62</v>
      </c>
      <c r="C193" s="199">
        <v>0</v>
      </c>
      <c r="D193" s="199" t="s">
        <v>5</v>
      </c>
      <c r="E193" s="199">
        <v>122</v>
      </c>
      <c r="F193" s="199" t="s">
        <v>520</v>
      </c>
      <c r="G193" s="199">
        <v>4</v>
      </c>
      <c r="H193" s="199" t="s">
        <v>177</v>
      </c>
      <c r="I193" s="199">
        <v>4</v>
      </c>
      <c r="J193" s="199" t="s">
        <v>177</v>
      </c>
      <c r="K193" s="199">
        <v>22</v>
      </c>
      <c r="L193" s="199" t="s">
        <v>219</v>
      </c>
      <c r="M193" s="199">
        <v>0</v>
      </c>
      <c r="N193" s="199" t="s">
        <v>5</v>
      </c>
      <c r="O193" s="199">
        <v>152</v>
      </c>
      <c r="P193" s="199" t="s">
        <v>25</v>
      </c>
    </row>
    <row r="194" spans="1:16" x14ac:dyDescent="0.2">
      <c r="A194" s="201">
        <v>2018</v>
      </c>
      <c r="B194" s="199" t="s">
        <v>67</v>
      </c>
      <c r="C194" s="199"/>
      <c r="D194" s="199"/>
      <c r="E194" s="199">
        <v>138</v>
      </c>
      <c r="F194" s="199" t="s">
        <v>604</v>
      </c>
      <c r="G194" s="199"/>
      <c r="H194" s="199"/>
      <c r="I194" s="199">
        <v>6</v>
      </c>
      <c r="J194" s="199" t="s">
        <v>12</v>
      </c>
      <c r="K194" s="199">
        <v>3</v>
      </c>
      <c r="L194" s="199" t="s">
        <v>169</v>
      </c>
      <c r="M194" s="199">
        <v>0</v>
      </c>
      <c r="N194" s="199" t="s">
        <v>5</v>
      </c>
      <c r="O194" s="199">
        <v>149</v>
      </c>
      <c r="P194" s="199" t="s">
        <v>25</v>
      </c>
    </row>
    <row r="195" spans="1:16" x14ac:dyDescent="0.2">
      <c r="A195" s="201">
        <v>2018</v>
      </c>
      <c r="B195" s="199" t="s">
        <v>72</v>
      </c>
      <c r="C195" s="199">
        <v>0</v>
      </c>
      <c r="D195" s="199" t="s">
        <v>5</v>
      </c>
      <c r="E195" s="199">
        <v>195</v>
      </c>
      <c r="F195" s="199" t="s">
        <v>489</v>
      </c>
      <c r="G195" s="199">
        <v>5</v>
      </c>
      <c r="H195" s="199" t="s">
        <v>293</v>
      </c>
      <c r="I195" s="199">
        <v>9</v>
      </c>
      <c r="J195" s="199" t="s">
        <v>120</v>
      </c>
      <c r="K195" s="199">
        <v>33</v>
      </c>
      <c r="L195" s="199" t="s">
        <v>136</v>
      </c>
      <c r="M195" s="199">
        <v>0</v>
      </c>
      <c r="N195" s="199" t="s">
        <v>5</v>
      </c>
      <c r="O195" s="199">
        <v>242</v>
      </c>
      <c r="P195" s="199" t="s">
        <v>12</v>
      </c>
    </row>
    <row r="196" spans="1:16" x14ac:dyDescent="0.2">
      <c r="A196" s="201">
        <v>2018</v>
      </c>
      <c r="B196" s="199" t="s">
        <v>77</v>
      </c>
      <c r="C196" s="199">
        <v>5</v>
      </c>
      <c r="D196" s="199" t="s">
        <v>417</v>
      </c>
      <c r="E196" s="199">
        <v>418</v>
      </c>
      <c r="F196" s="199" t="s">
        <v>605</v>
      </c>
      <c r="G196" s="199">
        <v>137</v>
      </c>
      <c r="H196" s="199" t="s">
        <v>299</v>
      </c>
      <c r="I196" s="199">
        <v>27</v>
      </c>
      <c r="J196" s="199" t="s">
        <v>46</v>
      </c>
      <c r="K196" s="199">
        <v>28</v>
      </c>
      <c r="L196" s="199" t="s">
        <v>173</v>
      </c>
      <c r="M196" s="199">
        <v>9</v>
      </c>
      <c r="N196" s="199" t="s">
        <v>226</v>
      </c>
      <c r="O196" s="199">
        <v>624</v>
      </c>
      <c r="P196" s="199" t="s">
        <v>191</v>
      </c>
    </row>
    <row r="197" spans="1:16" x14ac:dyDescent="0.2">
      <c r="A197" s="201">
        <v>2018</v>
      </c>
      <c r="B197" s="199" t="s">
        <v>83</v>
      </c>
      <c r="C197" s="199">
        <v>6</v>
      </c>
      <c r="D197" s="199" t="s">
        <v>128</v>
      </c>
      <c r="E197" s="199">
        <v>95</v>
      </c>
      <c r="F197" s="199" t="s">
        <v>606</v>
      </c>
      <c r="G197" s="199">
        <v>4</v>
      </c>
      <c r="H197" s="199" t="s">
        <v>50</v>
      </c>
      <c r="I197" s="199">
        <v>10</v>
      </c>
      <c r="J197" s="199" t="s">
        <v>431</v>
      </c>
      <c r="K197" s="199">
        <v>7</v>
      </c>
      <c r="L197" s="199" t="s">
        <v>462</v>
      </c>
      <c r="M197" s="199">
        <v>1</v>
      </c>
      <c r="N197" s="199" t="s">
        <v>417</v>
      </c>
      <c r="O197" s="199">
        <v>123</v>
      </c>
      <c r="P197" s="199" t="s">
        <v>169</v>
      </c>
    </row>
    <row r="198" spans="1:16" x14ac:dyDescent="0.2">
      <c r="A198" s="201">
        <v>2018</v>
      </c>
      <c r="B198" s="199" t="s">
        <v>88</v>
      </c>
      <c r="C198" s="199"/>
      <c r="D198" s="199"/>
      <c r="E198" s="199">
        <v>445</v>
      </c>
      <c r="F198" s="199" t="s">
        <v>607</v>
      </c>
      <c r="G198" s="199"/>
      <c r="H198" s="199"/>
      <c r="I198" s="199"/>
      <c r="J198" s="199"/>
      <c r="K198" s="199">
        <v>12</v>
      </c>
      <c r="L198" s="199" t="s">
        <v>177</v>
      </c>
      <c r="M198" s="199">
        <v>0</v>
      </c>
      <c r="N198" s="199" t="s">
        <v>5</v>
      </c>
      <c r="O198" s="199">
        <v>459</v>
      </c>
      <c r="P198" s="199" t="s">
        <v>476</v>
      </c>
    </row>
    <row r="199" spans="1:16" x14ac:dyDescent="0.2">
      <c r="A199" s="201">
        <v>2018</v>
      </c>
      <c r="B199" s="199" t="s">
        <v>95</v>
      </c>
      <c r="C199" s="199"/>
      <c r="D199" s="199"/>
      <c r="E199" s="199">
        <v>155</v>
      </c>
      <c r="F199" s="199" t="s">
        <v>608</v>
      </c>
      <c r="G199" s="199">
        <v>6</v>
      </c>
      <c r="H199" s="199" t="s">
        <v>15</v>
      </c>
      <c r="I199" s="199"/>
      <c r="J199" s="199"/>
      <c r="K199" s="199">
        <v>5</v>
      </c>
      <c r="L199" s="199" t="s">
        <v>18</v>
      </c>
      <c r="M199" s="199">
        <v>2</v>
      </c>
      <c r="N199" s="199" t="s">
        <v>332</v>
      </c>
      <c r="O199" s="199">
        <v>172</v>
      </c>
      <c r="P199" s="199" t="s">
        <v>19</v>
      </c>
    </row>
    <row r="200" spans="1:16" x14ac:dyDescent="0.2">
      <c r="A200" s="201">
        <v>2018</v>
      </c>
      <c r="B200" s="199" t="s">
        <v>98</v>
      </c>
      <c r="C200" s="199"/>
      <c r="D200" s="199"/>
      <c r="E200" s="199">
        <v>119</v>
      </c>
      <c r="F200" s="199" t="s">
        <v>564</v>
      </c>
      <c r="G200" s="199"/>
      <c r="H200" s="199"/>
      <c r="I200" s="199"/>
      <c r="J200" s="199"/>
      <c r="K200" s="199"/>
      <c r="L200" s="199"/>
      <c r="M200" s="199">
        <v>0</v>
      </c>
      <c r="N200" s="199" t="s">
        <v>5</v>
      </c>
      <c r="O200" s="199">
        <v>121</v>
      </c>
      <c r="P200" s="199" t="s">
        <v>169</v>
      </c>
    </row>
    <row r="201" spans="1:16" x14ac:dyDescent="0.2">
      <c r="A201" s="201">
        <v>2018</v>
      </c>
      <c r="B201" s="199" t="s">
        <v>103</v>
      </c>
      <c r="C201" s="199">
        <v>3</v>
      </c>
      <c r="D201" s="199" t="s">
        <v>337</v>
      </c>
      <c r="E201" s="199">
        <v>45</v>
      </c>
      <c r="F201" s="199" t="s">
        <v>283</v>
      </c>
      <c r="G201" s="199">
        <v>25</v>
      </c>
      <c r="H201" s="199" t="s">
        <v>265</v>
      </c>
      <c r="I201" s="199">
        <v>0</v>
      </c>
      <c r="J201" s="199" t="s">
        <v>5</v>
      </c>
      <c r="K201" s="199">
        <v>0</v>
      </c>
      <c r="L201" s="199" t="s">
        <v>5</v>
      </c>
      <c r="M201" s="199">
        <v>0</v>
      </c>
      <c r="N201" s="199" t="s">
        <v>5</v>
      </c>
      <c r="O201" s="199">
        <v>73</v>
      </c>
      <c r="P201" s="199" t="s">
        <v>332</v>
      </c>
    </row>
    <row r="202" spans="1:16" x14ac:dyDescent="0.2">
      <c r="A202" s="201">
        <v>2018</v>
      </c>
      <c r="B202" s="199" t="s">
        <v>108</v>
      </c>
      <c r="C202" s="199"/>
      <c r="D202" s="199"/>
      <c r="E202" s="199">
        <v>218</v>
      </c>
      <c r="F202" s="199" t="s">
        <v>556</v>
      </c>
      <c r="G202" s="199">
        <v>13</v>
      </c>
      <c r="H202" s="199" t="s">
        <v>395</v>
      </c>
      <c r="I202" s="199"/>
      <c r="J202" s="199"/>
      <c r="K202" s="199">
        <v>3</v>
      </c>
      <c r="L202" s="199" t="s">
        <v>256</v>
      </c>
      <c r="M202" s="199">
        <v>0</v>
      </c>
      <c r="N202" s="199" t="s">
        <v>5</v>
      </c>
      <c r="O202" s="199">
        <v>235</v>
      </c>
      <c r="P202" s="199" t="s">
        <v>319</v>
      </c>
    </row>
    <row r="203" spans="1:16" x14ac:dyDescent="0.2">
      <c r="A203" s="201">
        <v>2018</v>
      </c>
      <c r="B203" s="199" t="s">
        <v>110</v>
      </c>
      <c r="C203" s="199"/>
      <c r="D203" s="199"/>
      <c r="E203" s="199">
        <v>153</v>
      </c>
      <c r="F203" s="199" t="s">
        <v>609</v>
      </c>
      <c r="G203" s="199"/>
      <c r="H203" s="199"/>
      <c r="I203" s="199"/>
      <c r="J203" s="199"/>
      <c r="K203" s="199"/>
      <c r="L203" s="199"/>
      <c r="M203" s="199">
        <v>0</v>
      </c>
      <c r="N203" s="199" t="s">
        <v>5</v>
      </c>
      <c r="O203" s="199">
        <v>155</v>
      </c>
      <c r="P203" s="199" t="s">
        <v>177</v>
      </c>
    </row>
    <row r="204" spans="1:16" x14ac:dyDescent="0.2">
      <c r="A204" s="201">
        <v>2018</v>
      </c>
      <c r="B204" s="199" t="s">
        <v>113</v>
      </c>
      <c r="C204" s="199">
        <v>12</v>
      </c>
      <c r="D204" s="199" t="s">
        <v>326</v>
      </c>
      <c r="E204" s="199">
        <v>167</v>
      </c>
      <c r="F204" s="199" t="s">
        <v>610</v>
      </c>
      <c r="G204" s="199"/>
      <c r="H204" s="199"/>
      <c r="I204" s="199"/>
      <c r="J204" s="199"/>
      <c r="K204" s="199">
        <v>8</v>
      </c>
      <c r="L204" s="199" t="s">
        <v>249</v>
      </c>
      <c r="M204" s="199">
        <v>1</v>
      </c>
      <c r="N204" s="199" t="s">
        <v>260</v>
      </c>
      <c r="O204" s="199">
        <v>191</v>
      </c>
      <c r="P204" s="199" t="s">
        <v>66</v>
      </c>
    </row>
    <row r="205" spans="1:16" x14ac:dyDescent="0.2">
      <c r="A205" s="201">
        <v>2018</v>
      </c>
      <c r="B205" s="199" t="s">
        <v>116</v>
      </c>
      <c r="C205" s="199"/>
      <c r="D205" s="199"/>
      <c r="E205" s="199">
        <v>131</v>
      </c>
      <c r="F205" s="199" t="s">
        <v>611</v>
      </c>
      <c r="G205" s="199"/>
      <c r="H205" s="199"/>
      <c r="I205" s="199">
        <v>4</v>
      </c>
      <c r="J205" s="199" t="s">
        <v>323</v>
      </c>
      <c r="K205" s="199">
        <v>37</v>
      </c>
      <c r="L205" s="199" t="s">
        <v>144</v>
      </c>
      <c r="M205" s="199">
        <v>0</v>
      </c>
      <c r="N205" s="199" t="s">
        <v>5</v>
      </c>
      <c r="O205" s="199">
        <v>174</v>
      </c>
      <c r="P205" s="199" t="s">
        <v>18</v>
      </c>
    </row>
    <row r="206" spans="1:16" x14ac:dyDescent="0.2">
      <c r="A206" s="201">
        <v>2018</v>
      </c>
      <c r="B206" s="199" t="s">
        <v>121</v>
      </c>
      <c r="C206" s="199"/>
      <c r="D206" s="199"/>
      <c r="E206" s="199">
        <v>169</v>
      </c>
      <c r="F206" s="199" t="s">
        <v>612</v>
      </c>
      <c r="G206" s="199">
        <v>10</v>
      </c>
      <c r="H206" s="199" t="s">
        <v>93</v>
      </c>
      <c r="I206" s="199"/>
      <c r="J206" s="199"/>
      <c r="K206" s="199">
        <v>4</v>
      </c>
      <c r="L206" s="199" t="s">
        <v>23</v>
      </c>
      <c r="M206" s="199">
        <v>0</v>
      </c>
      <c r="N206" s="199" t="s">
        <v>5</v>
      </c>
      <c r="O206" s="199">
        <v>185</v>
      </c>
      <c r="P206" s="199" t="s">
        <v>66</v>
      </c>
    </row>
    <row r="207" spans="1:16" x14ac:dyDescent="0.2">
      <c r="A207" s="201">
        <v>2018</v>
      </c>
      <c r="B207" s="199" t="s">
        <v>125</v>
      </c>
      <c r="C207" s="199"/>
      <c r="D207" s="199"/>
      <c r="E207" s="199">
        <v>201</v>
      </c>
      <c r="F207" s="199" t="s">
        <v>516</v>
      </c>
      <c r="G207" s="199">
        <v>100</v>
      </c>
      <c r="H207" s="199" t="s">
        <v>235</v>
      </c>
      <c r="I207" s="199">
        <v>12</v>
      </c>
      <c r="J207" s="199" t="s">
        <v>87</v>
      </c>
      <c r="K207" s="199"/>
      <c r="L207" s="199"/>
      <c r="M207" s="199">
        <v>1</v>
      </c>
      <c r="N207" s="199" t="s">
        <v>193</v>
      </c>
      <c r="O207" s="199">
        <v>318</v>
      </c>
      <c r="P207" s="199" t="s">
        <v>456</v>
      </c>
    </row>
    <row r="208" spans="1:16" x14ac:dyDescent="0.2">
      <c r="A208" s="201">
        <v>2018</v>
      </c>
      <c r="B208" s="199" t="s">
        <v>129</v>
      </c>
      <c r="C208" s="199">
        <v>0</v>
      </c>
      <c r="D208" s="199" t="s">
        <v>5</v>
      </c>
      <c r="E208" s="199">
        <v>202</v>
      </c>
      <c r="F208" s="199" t="s">
        <v>580</v>
      </c>
      <c r="G208" s="199">
        <v>0</v>
      </c>
      <c r="H208" s="199" t="s">
        <v>5</v>
      </c>
      <c r="I208" s="199">
        <v>0</v>
      </c>
      <c r="J208" s="199" t="s">
        <v>5</v>
      </c>
      <c r="K208" s="199">
        <v>3</v>
      </c>
      <c r="L208" s="199" t="s">
        <v>107</v>
      </c>
      <c r="M208" s="199">
        <v>0</v>
      </c>
      <c r="N208" s="199" t="s">
        <v>5</v>
      </c>
      <c r="O208" s="199">
        <v>205</v>
      </c>
      <c r="P208" s="199" t="s">
        <v>321</v>
      </c>
    </row>
    <row r="209" spans="1:16" x14ac:dyDescent="0.2">
      <c r="A209" s="201">
        <v>2018</v>
      </c>
      <c r="B209" s="199" t="s">
        <v>134</v>
      </c>
      <c r="C209" s="199"/>
      <c r="D209" s="199"/>
      <c r="E209" s="199">
        <v>290</v>
      </c>
      <c r="F209" s="199" t="s">
        <v>557</v>
      </c>
      <c r="G209" s="199">
        <v>48</v>
      </c>
      <c r="H209" s="199" t="s">
        <v>112</v>
      </c>
      <c r="I209" s="199"/>
      <c r="J209" s="199"/>
      <c r="K209" s="199">
        <v>31</v>
      </c>
      <c r="L209" s="199" t="s">
        <v>86</v>
      </c>
      <c r="M209" s="199">
        <v>0</v>
      </c>
      <c r="N209" s="199" t="s">
        <v>5</v>
      </c>
      <c r="O209" s="199">
        <v>371</v>
      </c>
      <c r="P209" s="199" t="s">
        <v>43</v>
      </c>
    </row>
    <row r="210" spans="1:16" x14ac:dyDescent="0.2">
      <c r="A210" s="201">
        <v>2018</v>
      </c>
      <c r="B210" s="199" t="s">
        <v>138</v>
      </c>
      <c r="C210" s="199"/>
      <c r="D210" s="199"/>
      <c r="E210" s="199">
        <v>15</v>
      </c>
      <c r="F210" s="199" t="s">
        <v>613</v>
      </c>
      <c r="G210" s="199"/>
      <c r="H210" s="199"/>
      <c r="I210" s="199"/>
      <c r="J210" s="199"/>
      <c r="K210" s="199"/>
      <c r="L210" s="199"/>
      <c r="M210" s="199">
        <v>0</v>
      </c>
      <c r="N210" s="199" t="s">
        <v>5</v>
      </c>
      <c r="O210" s="199">
        <v>16</v>
      </c>
      <c r="P210" s="199" t="s">
        <v>193</v>
      </c>
    </row>
    <row r="211" spans="1:16" x14ac:dyDescent="0.2">
      <c r="A211" s="201">
        <v>2018</v>
      </c>
      <c r="B211" s="199" t="s">
        <v>141</v>
      </c>
      <c r="C211" s="199">
        <v>3</v>
      </c>
      <c r="D211" s="199" t="s">
        <v>226</v>
      </c>
      <c r="E211" s="199">
        <v>195</v>
      </c>
      <c r="F211" s="199" t="s">
        <v>614</v>
      </c>
      <c r="G211" s="199">
        <v>3</v>
      </c>
      <c r="H211" s="199" t="s">
        <v>226</v>
      </c>
      <c r="I211" s="199">
        <v>1</v>
      </c>
      <c r="J211" s="199" t="s">
        <v>260</v>
      </c>
      <c r="K211" s="199">
        <v>9</v>
      </c>
      <c r="L211" s="199" t="s">
        <v>46</v>
      </c>
      <c r="M211" s="199">
        <v>0</v>
      </c>
      <c r="N211" s="199" t="s">
        <v>5</v>
      </c>
      <c r="O211" s="199">
        <v>211</v>
      </c>
      <c r="P211" s="199" t="s">
        <v>15</v>
      </c>
    </row>
    <row r="212" spans="1:16" x14ac:dyDescent="0.2">
      <c r="A212" s="201">
        <v>2018</v>
      </c>
      <c r="B212" s="199" t="s">
        <v>145</v>
      </c>
      <c r="C212" s="199"/>
      <c r="D212" s="199"/>
      <c r="E212" s="199">
        <v>181</v>
      </c>
      <c r="F212" s="199" t="s">
        <v>594</v>
      </c>
      <c r="G212" s="199"/>
      <c r="H212" s="199"/>
      <c r="I212" s="199"/>
      <c r="J212" s="199"/>
      <c r="K212" s="199"/>
      <c r="L212" s="199"/>
      <c r="M212" s="199">
        <v>0</v>
      </c>
      <c r="N212" s="199" t="s">
        <v>5</v>
      </c>
      <c r="O212" s="199">
        <v>182</v>
      </c>
      <c r="P212" s="199" t="s">
        <v>276</v>
      </c>
    </row>
    <row r="213" spans="1:16" x14ac:dyDescent="0.2">
      <c r="A213" s="201">
        <v>2018</v>
      </c>
      <c r="B213" s="199" t="s">
        <v>151</v>
      </c>
      <c r="C213" s="199">
        <v>0</v>
      </c>
      <c r="D213" s="199" t="s">
        <v>5</v>
      </c>
      <c r="E213" s="199">
        <v>218</v>
      </c>
      <c r="F213" s="199" t="s">
        <v>418</v>
      </c>
      <c r="G213" s="199">
        <v>38</v>
      </c>
      <c r="H213" s="199" t="s">
        <v>217</v>
      </c>
      <c r="I213" s="199">
        <v>23</v>
      </c>
      <c r="J213" s="199" t="s">
        <v>411</v>
      </c>
      <c r="K213" s="199">
        <v>3</v>
      </c>
      <c r="L213" s="199" t="s">
        <v>300</v>
      </c>
      <c r="M213" s="199">
        <v>0</v>
      </c>
      <c r="N213" s="199" t="s">
        <v>5</v>
      </c>
      <c r="O213" s="199">
        <v>282</v>
      </c>
      <c r="P213" s="199" t="s">
        <v>137</v>
      </c>
    </row>
    <row r="214" spans="1:16" x14ac:dyDescent="0.2">
      <c r="A214" s="201">
        <v>2018</v>
      </c>
      <c r="B214" s="199" t="s">
        <v>154</v>
      </c>
      <c r="C214" s="199">
        <v>0</v>
      </c>
      <c r="D214" s="199" t="s">
        <v>5</v>
      </c>
      <c r="E214" s="199">
        <v>192</v>
      </c>
      <c r="F214" s="199" t="s">
        <v>409</v>
      </c>
      <c r="G214" s="199">
        <v>29</v>
      </c>
      <c r="H214" s="199" t="s">
        <v>112</v>
      </c>
      <c r="I214" s="199"/>
      <c r="J214" s="199"/>
      <c r="K214" s="199"/>
      <c r="L214" s="199"/>
      <c r="M214" s="199">
        <v>0</v>
      </c>
      <c r="N214" s="199" t="s">
        <v>5</v>
      </c>
      <c r="O214" s="199">
        <v>224</v>
      </c>
      <c r="P214" s="199" t="s">
        <v>120</v>
      </c>
    </row>
    <row r="215" spans="1:16" x14ac:dyDescent="0.2">
      <c r="A215" s="201">
        <v>2018</v>
      </c>
      <c r="B215" s="199" t="s">
        <v>158</v>
      </c>
      <c r="C215" s="199">
        <v>15</v>
      </c>
      <c r="D215" s="199" t="s">
        <v>187</v>
      </c>
      <c r="E215" s="199">
        <v>75</v>
      </c>
      <c r="F215" s="199" t="s">
        <v>615</v>
      </c>
      <c r="G215" s="199">
        <v>40</v>
      </c>
      <c r="H215" s="199" t="s">
        <v>341</v>
      </c>
      <c r="I215" s="199"/>
      <c r="J215" s="199"/>
      <c r="K215" s="199"/>
      <c r="L215" s="199"/>
      <c r="M215" s="199">
        <v>6</v>
      </c>
      <c r="N215" s="199" t="s">
        <v>46</v>
      </c>
      <c r="O215" s="199">
        <v>140</v>
      </c>
      <c r="P215" s="199" t="s">
        <v>323</v>
      </c>
    </row>
    <row r="216" spans="1:16" x14ac:dyDescent="0.2">
      <c r="A216" s="201">
        <v>2018</v>
      </c>
      <c r="B216" s="199" t="s">
        <v>161</v>
      </c>
      <c r="C216" s="199">
        <v>3</v>
      </c>
      <c r="D216" s="199" t="s">
        <v>249</v>
      </c>
      <c r="E216" s="199">
        <v>62</v>
      </c>
      <c r="F216" s="199" t="s">
        <v>616</v>
      </c>
      <c r="G216" s="199"/>
      <c r="H216" s="199"/>
      <c r="I216" s="199"/>
      <c r="J216" s="199"/>
      <c r="K216" s="199"/>
      <c r="L216" s="199"/>
      <c r="M216" s="199">
        <v>3</v>
      </c>
      <c r="N216" s="199" t="s">
        <v>249</v>
      </c>
      <c r="O216" s="199">
        <v>71</v>
      </c>
      <c r="P216" s="199" t="s">
        <v>332</v>
      </c>
    </row>
    <row r="217" spans="1:16" x14ac:dyDescent="0.2">
      <c r="A217" s="201">
        <v>2018</v>
      </c>
      <c r="B217" s="199" t="s">
        <v>164</v>
      </c>
      <c r="C217" s="199"/>
      <c r="D217" s="199"/>
      <c r="E217" s="199">
        <v>111</v>
      </c>
      <c r="F217" s="199" t="s">
        <v>617</v>
      </c>
      <c r="G217" s="199"/>
      <c r="H217" s="199"/>
      <c r="I217" s="199"/>
      <c r="J217" s="199"/>
      <c r="K217" s="199"/>
      <c r="L217" s="199"/>
      <c r="M217" s="199">
        <v>0</v>
      </c>
      <c r="N217" s="199" t="s">
        <v>5</v>
      </c>
      <c r="O217" s="199">
        <v>114</v>
      </c>
      <c r="P217" s="199" t="s">
        <v>160</v>
      </c>
    </row>
    <row r="218" spans="1:16" x14ac:dyDescent="0.2">
      <c r="A218" s="201">
        <v>2018</v>
      </c>
      <c r="B218" s="199" t="s">
        <v>166</v>
      </c>
      <c r="C218" s="199"/>
      <c r="D218" s="199"/>
      <c r="E218" s="199">
        <v>116</v>
      </c>
      <c r="F218" s="199" t="s">
        <v>618</v>
      </c>
      <c r="G218" s="199"/>
      <c r="H218" s="199"/>
      <c r="I218" s="199"/>
      <c r="J218" s="199"/>
      <c r="K218" s="199">
        <v>16</v>
      </c>
      <c r="L218" s="199" t="s">
        <v>229</v>
      </c>
      <c r="M218" s="199">
        <v>0</v>
      </c>
      <c r="N218" s="199" t="s">
        <v>5</v>
      </c>
      <c r="O218" s="199">
        <v>134</v>
      </c>
      <c r="P218" s="199" t="s">
        <v>23</v>
      </c>
    </row>
    <row r="219" spans="1:16" x14ac:dyDescent="0.2">
      <c r="A219" s="201">
        <v>2018</v>
      </c>
      <c r="B219" s="199" t="s">
        <v>170</v>
      </c>
      <c r="C219" s="199"/>
      <c r="D219" s="199"/>
      <c r="E219" s="199">
        <v>123</v>
      </c>
      <c r="F219" s="199" t="s">
        <v>619</v>
      </c>
      <c r="G219" s="199"/>
      <c r="H219" s="199"/>
      <c r="I219" s="199"/>
      <c r="J219" s="199"/>
      <c r="K219" s="199"/>
      <c r="L219" s="199"/>
      <c r="M219" s="199">
        <v>0</v>
      </c>
      <c r="N219" s="199" t="s">
        <v>5</v>
      </c>
      <c r="O219" s="199">
        <v>125</v>
      </c>
      <c r="P219" s="199" t="s">
        <v>293</v>
      </c>
    </row>
    <row r="220" spans="1:16" x14ac:dyDescent="0.2">
      <c r="A220" s="201">
        <v>2018</v>
      </c>
      <c r="B220" s="199" t="s">
        <v>174</v>
      </c>
      <c r="C220" s="199"/>
      <c r="D220" s="199"/>
      <c r="E220" s="199">
        <v>147</v>
      </c>
      <c r="F220" s="199" t="s">
        <v>620</v>
      </c>
      <c r="G220" s="199"/>
      <c r="H220" s="199"/>
      <c r="I220" s="199"/>
      <c r="J220" s="199"/>
      <c r="K220" s="199">
        <v>6</v>
      </c>
      <c r="L220" s="199" t="s">
        <v>87</v>
      </c>
      <c r="M220" s="199">
        <v>0</v>
      </c>
      <c r="N220" s="199" t="s">
        <v>5</v>
      </c>
      <c r="O220" s="199">
        <v>156</v>
      </c>
      <c r="P220" s="199" t="s">
        <v>177</v>
      </c>
    </row>
    <row r="221" spans="1:16" x14ac:dyDescent="0.2">
      <c r="A221" s="201">
        <v>2018</v>
      </c>
      <c r="B221" s="199" t="s">
        <v>178</v>
      </c>
      <c r="C221" s="199"/>
      <c r="D221" s="199"/>
      <c r="E221" s="199"/>
      <c r="F221" s="199"/>
      <c r="G221" s="199">
        <v>119</v>
      </c>
      <c r="H221" s="199" t="s">
        <v>550</v>
      </c>
      <c r="I221" s="199">
        <v>34</v>
      </c>
      <c r="J221" s="199" t="s">
        <v>440</v>
      </c>
      <c r="K221" s="199">
        <v>54</v>
      </c>
      <c r="L221" s="199" t="s">
        <v>90</v>
      </c>
      <c r="M221" s="199">
        <v>0</v>
      </c>
      <c r="N221" s="199" t="s">
        <v>5</v>
      </c>
      <c r="O221" s="199">
        <v>242</v>
      </c>
      <c r="P221" s="199" t="s">
        <v>12</v>
      </c>
    </row>
    <row r="222" spans="1:16" x14ac:dyDescent="0.2">
      <c r="A222" s="201">
        <v>2018</v>
      </c>
      <c r="B222" s="199" t="s">
        <v>181</v>
      </c>
      <c r="C222" s="199"/>
      <c r="D222" s="199"/>
      <c r="E222" s="199">
        <v>101</v>
      </c>
      <c r="F222" s="199" t="s">
        <v>7</v>
      </c>
      <c r="G222" s="199">
        <v>7</v>
      </c>
      <c r="H222" s="199" t="s">
        <v>120</v>
      </c>
      <c r="I222" s="199"/>
      <c r="J222" s="199"/>
      <c r="K222" s="199">
        <v>78</v>
      </c>
      <c r="L222" s="199" t="s">
        <v>479</v>
      </c>
      <c r="M222" s="199">
        <v>0</v>
      </c>
      <c r="N222" s="199" t="s">
        <v>5</v>
      </c>
      <c r="O222" s="199">
        <v>188</v>
      </c>
      <c r="P222" s="199" t="s">
        <v>66</v>
      </c>
    </row>
    <row r="223" spans="1:16" x14ac:dyDescent="0.2">
      <c r="A223" s="201">
        <v>2018</v>
      </c>
      <c r="B223" s="199" t="s">
        <v>186</v>
      </c>
      <c r="C223" s="199">
        <v>0</v>
      </c>
      <c r="D223" s="199" t="s">
        <v>5</v>
      </c>
      <c r="E223" s="199">
        <v>0</v>
      </c>
      <c r="F223" s="199" t="s">
        <v>5</v>
      </c>
      <c r="G223" s="199">
        <v>0</v>
      </c>
      <c r="H223" s="199" t="s">
        <v>5</v>
      </c>
      <c r="I223" s="199">
        <v>5</v>
      </c>
      <c r="J223" s="199" t="s">
        <v>44</v>
      </c>
      <c r="K223" s="199">
        <v>6</v>
      </c>
      <c r="L223" s="199" t="s">
        <v>94</v>
      </c>
      <c r="M223" s="199">
        <v>1</v>
      </c>
      <c r="N223" s="199" t="s">
        <v>220</v>
      </c>
      <c r="O223" s="199">
        <v>12</v>
      </c>
      <c r="P223" s="199" t="s">
        <v>375</v>
      </c>
    </row>
    <row r="224" spans="1:16" x14ac:dyDescent="0.2">
      <c r="A224" s="201">
        <v>2018</v>
      </c>
      <c r="B224" s="199" t="s">
        <v>190</v>
      </c>
      <c r="C224" s="199">
        <v>0</v>
      </c>
      <c r="D224" s="199" t="s">
        <v>5</v>
      </c>
      <c r="E224" s="199">
        <v>6</v>
      </c>
      <c r="F224" s="199" t="s">
        <v>165</v>
      </c>
      <c r="G224" s="199">
        <v>0</v>
      </c>
      <c r="H224" s="199" t="s">
        <v>5</v>
      </c>
      <c r="I224" s="199">
        <v>9</v>
      </c>
      <c r="J224" s="199" t="s">
        <v>405</v>
      </c>
      <c r="K224" s="199">
        <v>4</v>
      </c>
      <c r="L224" s="199" t="s">
        <v>140</v>
      </c>
      <c r="M224" s="199">
        <v>0</v>
      </c>
      <c r="N224" s="199" t="s">
        <v>5</v>
      </c>
      <c r="O224" s="199">
        <v>19</v>
      </c>
      <c r="P224" s="199" t="s">
        <v>193</v>
      </c>
    </row>
    <row r="225" spans="1:16" x14ac:dyDescent="0.2">
      <c r="A225" s="201">
        <v>2018</v>
      </c>
      <c r="B225" s="199" t="s">
        <v>2</v>
      </c>
      <c r="C225" s="199">
        <v>47</v>
      </c>
      <c r="D225" s="199" t="s">
        <v>417</v>
      </c>
      <c r="E225" s="199">
        <v>4805</v>
      </c>
      <c r="F225" s="199" t="s">
        <v>834</v>
      </c>
      <c r="G225" s="199">
        <v>588</v>
      </c>
      <c r="H225" s="199" t="s">
        <v>475</v>
      </c>
      <c r="I225" s="199">
        <v>144</v>
      </c>
      <c r="J225" s="199" t="s">
        <v>22</v>
      </c>
      <c r="K225" s="199">
        <v>372</v>
      </c>
      <c r="L225" s="199" t="s">
        <v>43</v>
      </c>
      <c r="M225" s="199">
        <v>24</v>
      </c>
      <c r="N225" s="199" t="s">
        <v>303</v>
      </c>
      <c r="O225" s="199">
        <v>6065</v>
      </c>
      <c r="P225" s="199" t="s">
        <v>835</v>
      </c>
    </row>
    <row r="226" spans="1:16" x14ac:dyDescent="0.2">
      <c r="A226" s="201">
        <v>2019</v>
      </c>
      <c r="B226" s="199" t="s">
        <v>62</v>
      </c>
      <c r="C226" s="199"/>
      <c r="D226" s="199"/>
      <c r="E226" s="199">
        <v>165</v>
      </c>
      <c r="F226" s="199" t="s">
        <v>621</v>
      </c>
      <c r="G226" s="199"/>
      <c r="H226" s="199"/>
      <c r="I226" s="199">
        <v>22</v>
      </c>
      <c r="J226" s="199" t="s">
        <v>464</v>
      </c>
      <c r="K226" s="199">
        <v>18</v>
      </c>
      <c r="L226" s="199" t="s">
        <v>433</v>
      </c>
      <c r="M226" s="199">
        <v>0</v>
      </c>
      <c r="N226" s="199" t="s">
        <v>5</v>
      </c>
      <c r="O226" s="199">
        <v>208</v>
      </c>
      <c r="P226" s="199" t="s">
        <v>321</v>
      </c>
    </row>
    <row r="227" spans="1:16" x14ac:dyDescent="0.2">
      <c r="A227" s="201">
        <v>2019</v>
      </c>
      <c r="B227" s="199" t="s">
        <v>67</v>
      </c>
      <c r="C227" s="199"/>
      <c r="D227" s="199"/>
      <c r="E227" s="199">
        <v>134</v>
      </c>
      <c r="F227" s="199" t="s">
        <v>515</v>
      </c>
      <c r="G227" s="199"/>
      <c r="H227" s="199"/>
      <c r="I227" s="199">
        <v>12</v>
      </c>
      <c r="J227" s="199" t="s">
        <v>279</v>
      </c>
      <c r="K227" s="199"/>
      <c r="L227" s="199"/>
      <c r="M227" s="199">
        <v>0</v>
      </c>
      <c r="N227" s="199" t="s">
        <v>5</v>
      </c>
      <c r="O227" s="199">
        <v>150</v>
      </c>
      <c r="P227" s="199" t="s">
        <v>25</v>
      </c>
    </row>
    <row r="228" spans="1:16" x14ac:dyDescent="0.2">
      <c r="A228" s="201">
        <v>2019</v>
      </c>
      <c r="B228" s="199" t="s">
        <v>72</v>
      </c>
      <c r="C228" s="199"/>
      <c r="D228" s="199"/>
      <c r="E228" s="199">
        <v>132</v>
      </c>
      <c r="F228" s="199" t="s">
        <v>622</v>
      </c>
      <c r="G228" s="199"/>
      <c r="H228" s="199"/>
      <c r="I228" s="199">
        <v>5</v>
      </c>
      <c r="J228" s="199" t="s">
        <v>177</v>
      </c>
      <c r="K228" s="199">
        <v>51</v>
      </c>
      <c r="L228" s="199" t="s">
        <v>243</v>
      </c>
      <c r="M228" s="199">
        <v>0</v>
      </c>
      <c r="N228" s="199" t="s">
        <v>5</v>
      </c>
      <c r="O228" s="199">
        <v>191</v>
      </c>
      <c r="P228" s="199" t="s">
        <v>30</v>
      </c>
    </row>
    <row r="229" spans="1:16" x14ac:dyDescent="0.2">
      <c r="A229" s="201">
        <v>2019</v>
      </c>
      <c r="B229" s="199" t="s">
        <v>77</v>
      </c>
      <c r="C229" s="199">
        <v>5</v>
      </c>
      <c r="D229" s="199" t="s">
        <v>390</v>
      </c>
      <c r="E229" s="199">
        <v>392</v>
      </c>
      <c r="F229" s="199" t="s">
        <v>622</v>
      </c>
      <c r="G229" s="199">
        <v>111</v>
      </c>
      <c r="H229" s="199" t="s">
        <v>179</v>
      </c>
      <c r="I229" s="199">
        <v>30</v>
      </c>
      <c r="J229" s="199" t="s">
        <v>45</v>
      </c>
      <c r="K229" s="199">
        <v>7</v>
      </c>
      <c r="L229" s="199" t="s">
        <v>332</v>
      </c>
      <c r="M229" s="199">
        <v>22</v>
      </c>
      <c r="N229" s="199" t="s">
        <v>319</v>
      </c>
      <c r="O229" s="199">
        <v>567</v>
      </c>
      <c r="P229" s="199" t="s">
        <v>415</v>
      </c>
    </row>
    <row r="230" spans="1:16" x14ac:dyDescent="0.2">
      <c r="A230" s="201">
        <v>2019</v>
      </c>
      <c r="B230" s="199" t="s">
        <v>83</v>
      </c>
      <c r="C230" s="199"/>
      <c r="D230" s="199"/>
      <c r="E230" s="199">
        <v>115</v>
      </c>
      <c r="F230" s="199" t="s">
        <v>571</v>
      </c>
      <c r="G230" s="199">
        <v>8</v>
      </c>
      <c r="H230" s="199" t="s">
        <v>93</v>
      </c>
      <c r="I230" s="199">
        <v>16</v>
      </c>
      <c r="J230" s="199" t="s">
        <v>8</v>
      </c>
      <c r="K230" s="199"/>
      <c r="L230" s="199"/>
      <c r="M230" s="199">
        <v>3</v>
      </c>
      <c r="N230" s="199" t="s">
        <v>169</v>
      </c>
      <c r="O230" s="199">
        <v>148</v>
      </c>
      <c r="P230" s="199" t="s">
        <v>22</v>
      </c>
    </row>
    <row r="231" spans="1:16" x14ac:dyDescent="0.2">
      <c r="A231" s="201">
        <v>2019</v>
      </c>
      <c r="B231" s="199" t="s">
        <v>88</v>
      </c>
      <c r="C231" s="199"/>
      <c r="D231" s="199"/>
      <c r="E231" s="199">
        <v>466</v>
      </c>
      <c r="F231" s="199" t="s">
        <v>623</v>
      </c>
      <c r="G231" s="199">
        <v>4</v>
      </c>
      <c r="H231" s="199" t="s">
        <v>417</v>
      </c>
      <c r="I231" s="199"/>
      <c r="J231" s="199"/>
      <c r="K231" s="199"/>
      <c r="L231" s="199"/>
      <c r="M231" s="199">
        <v>3</v>
      </c>
      <c r="N231" s="199" t="s">
        <v>461</v>
      </c>
      <c r="O231" s="199">
        <v>478</v>
      </c>
      <c r="P231" s="199" t="s">
        <v>40</v>
      </c>
    </row>
    <row r="232" spans="1:16" x14ac:dyDescent="0.2">
      <c r="A232" s="201">
        <v>2019</v>
      </c>
      <c r="B232" s="199" t="s">
        <v>95</v>
      </c>
      <c r="C232" s="199"/>
      <c r="D232" s="199"/>
      <c r="E232" s="199">
        <v>150</v>
      </c>
      <c r="F232" s="199" t="s">
        <v>624</v>
      </c>
      <c r="G232" s="199"/>
      <c r="H232" s="199"/>
      <c r="I232" s="199">
        <v>9</v>
      </c>
      <c r="J232" s="199" t="s">
        <v>45</v>
      </c>
      <c r="K232" s="199">
        <v>6</v>
      </c>
      <c r="L232" s="199" t="s">
        <v>48</v>
      </c>
      <c r="M232" s="199">
        <v>1</v>
      </c>
      <c r="N232" s="199" t="s">
        <v>461</v>
      </c>
      <c r="O232" s="199">
        <v>169</v>
      </c>
      <c r="P232" s="199" t="s">
        <v>19</v>
      </c>
    </row>
    <row r="233" spans="1:16" x14ac:dyDescent="0.2">
      <c r="A233" s="201">
        <v>2019</v>
      </c>
      <c r="B233" s="199" t="s">
        <v>98</v>
      </c>
      <c r="C233" s="199"/>
      <c r="D233" s="199"/>
      <c r="E233" s="199">
        <v>133</v>
      </c>
      <c r="F233" s="199" t="s">
        <v>625</v>
      </c>
      <c r="G233" s="199"/>
      <c r="H233" s="199"/>
      <c r="I233" s="199">
        <v>5</v>
      </c>
      <c r="J233" s="199" t="s">
        <v>48</v>
      </c>
      <c r="K233" s="199"/>
      <c r="L233" s="199"/>
      <c r="M233" s="199">
        <v>0</v>
      </c>
      <c r="N233" s="199" t="s">
        <v>5</v>
      </c>
      <c r="O233" s="199">
        <v>140</v>
      </c>
      <c r="P233" s="199" t="s">
        <v>323</v>
      </c>
    </row>
    <row r="234" spans="1:16" x14ac:dyDescent="0.2">
      <c r="A234" s="201">
        <v>2019</v>
      </c>
      <c r="B234" s="199" t="s">
        <v>103</v>
      </c>
      <c r="C234" s="199">
        <v>5</v>
      </c>
      <c r="D234" s="199" t="s">
        <v>459</v>
      </c>
      <c r="E234" s="199">
        <v>36</v>
      </c>
      <c r="F234" s="199" t="s">
        <v>31</v>
      </c>
      <c r="G234" s="199">
        <v>23</v>
      </c>
      <c r="H234" s="199" t="s">
        <v>526</v>
      </c>
      <c r="I234" s="199"/>
      <c r="J234" s="199"/>
      <c r="K234" s="199"/>
      <c r="L234" s="199"/>
      <c r="M234" s="199">
        <v>0</v>
      </c>
      <c r="N234" s="199" t="s">
        <v>5</v>
      </c>
      <c r="O234" s="199">
        <v>68</v>
      </c>
      <c r="P234" s="199" t="s">
        <v>300</v>
      </c>
    </row>
    <row r="235" spans="1:16" x14ac:dyDescent="0.2">
      <c r="A235" s="201">
        <v>2019</v>
      </c>
      <c r="B235" s="199" t="s">
        <v>108</v>
      </c>
      <c r="C235" s="199"/>
      <c r="D235" s="199"/>
      <c r="E235" s="199">
        <v>214</v>
      </c>
      <c r="F235" s="199" t="s">
        <v>561</v>
      </c>
      <c r="G235" s="199">
        <v>8</v>
      </c>
      <c r="H235" s="199" t="s">
        <v>48</v>
      </c>
      <c r="I235" s="199"/>
      <c r="J235" s="199"/>
      <c r="K235" s="199"/>
      <c r="L235" s="199"/>
      <c r="M235" s="199">
        <v>0</v>
      </c>
      <c r="N235" s="199" t="s">
        <v>5</v>
      </c>
      <c r="O235" s="199">
        <v>223</v>
      </c>
      <c r="P235" s="199" t="s">
        <v>120</v>
      </c>
    </row>
    <row r="236" spans="1:16" x14ac:dyDescent="0.2">
      <c r="A236" s="201">
        <v>2019</v>
      </c>
      <c r="B236" s="199" t="s">
        <v>110</v>
      </c>
      <c r="C236" s="199"/>
      <c r="D236" s="199"/>
      <c r="E236" s="199">
        <v>173</v>
      </c>
      <c r="F236" s="199" t="s">
        <v>596</v>
      </c>
      <c r="G236" s="199"/>
      <c r="H236" s="199"/>
      <c r="I236" s="199"/>
      <c r="J236" s="199"/>
      <c r="K236" s="199"/>
      <c r="L236" s="199"/>
      <c r="M236" s="199">
        <v>0</v>
      </c>
      <c r="N236" s="199" t="s">
        <v>5</v>
      </c>
      <c r="O236" s="199">
        <v>174</v>
      </c>
      <c r="P236" s="199" t="s">
        <v>18</v>
      </c>
    </row>
    <row r="237" spans="1:16" x14ac:dyDescent="0.2">
      <c r="A237" s="201">
        <v>2019</v>
      </c>
      <c r="B237" s="199" t="s">
        <v>113</v>
      </c>
      <c r="C237" s="199">
        <v>17</v>
      </c>
      <c r="D237" s="199" t="s">
        <v>369</v>
      </c>
      <c r="E237" s="199">
        <v>79</v>
      </c>
      <c r="F237" s="199" t="s">
        <v>486</v>
      </c>
      <c r="G237" s="199"/>
      <c r="H237" s="199"/>
      <c r="I237" s="199"/>
      <c r="J237" s="199"/>
      <c r="K237" s="199">
        <v>5</v>
      </c>
      <c r="L237" s="199" t="s">
        <v>82</v>
      </c>
      <c r="M237" s="199">
        <v>0</v>
      </c>
      <c r="N237" s="199" t="s">
        <v>5</v>
      </c>
      <c r="O237" s="199">
        <v>105</v>
      </c>
      <c r="P237" s="199" t="s">
        <v>346</v>
      </c>
    </row>
    <row r="238" spans="1:16" x14ac:dyDescent="0.2">
      <c r="A238" s="201">
        <v>2019</v>
      </c>
      <c r="B238" s="199" t="s">
        <v>116</v>
      </c>
      <c r="C238" s="199"/>
      <c r="D238" s="199"/>
      <c r="E238" s="199">
        <v>145</v>
      </c>
      <c r="F238" s="199" t="s">
        <v>553</v>
      </c>
      <c r="G238" s="199"/>
      <c r="H238" s="199"/>
      <c r="I238" s="199"/>
      <c r="J238" s="199"/>
      <c r="K238" s="199">
        <v>16</v>
      </c>
      <c r="L238" s="199" t="s">
        <v>39</v>
      </c>
      <c r="M238" s="199">
        <v>0</v>
      </c>
      <c r="N238" s="199" t="s">
        <v>5</v>
      </c>
      <c r="O238" s="199">
        <v>163</v>
      </c>
      <c r="P238" s="199" t="s">
        <v>199</v>
      </c>
    </row>
    <row r="239" spans="1:16" x14ac:dyDescent="0.2">
      <c r="A239" s="201">
        <v>2019</v>
      </c>
      <c r="B239" s="199" t="s">
        <v>121</v>
      </c>
      <c r="C239" s="199"/>
      <c r="D239" s="199"/>
      <c r="E239" s="199">
        <v>164</v>
      </c>
      <c r="F239" s="199" t="s">
        <v>688</v>
      </c>
      <c r="G239" s="199">
        <v>16</v>
      </c>
      <c r="H239" s="199" t="s">
        <v>245</v>
      </c>
      <c r="I239" s="199"/>
      <c r="J239" s="199"/>
      <c r="K239" s="199"/>
      <c r="L239" s="199"/>
      <c r="M239" s="199">
        <v>0</v>
      </c>
      <c r="N239" s="199" t="s">
        <v>5</v>
      </c>
      <c r="O239" s="199">
        <v>181</v>
      </c>
      <c r="P239" s="199" t="s">
        <v>276</v>
      </c>
    </row>
    <row r="240" spans="1:16" x14ac:dyDescent="0.2">
      <c r="A240" s="201">
        <v>2019</v>
      </c>
      <c r="B240" s="199" t="s">
        <v>125</v>
      </c>
      <c r="C240" s="199"/>
      <c r="D240" s="199"/>
      <c r="E240" s="199">
        <v>269</v>
      </c>
      <c r="F240" s="199" t="s">
        <v>626</v>
      </c>
      <c r="G240" s="199">
        <v>27</v>
      </c>
      <c r="H240" s="199" t="s">
        <v>433</v>
      </c>
      <c r="I240" s="199"/>
      <c r="J240" s="199"/>
      <c r="K240" s="199">
        <v>5</v>
      </c>
      <c r="L240" s="199" t="s">
        <v>150</v>
      </c>
      <c r="M240" s="199">
        <v>5</v>
      </c>
      <c r="N240" s="199" t="s">
        <v>150</v>
      </c>
      <c r="O240" s="199">
        <v>309</v>
      </c>
      <c r="P240" s="199" t="s">
        <v>11</v>
      </c>
    </row>
    <row r="241" spans="1:16" x14ac:dyDescent="0.2">
      <c r="A241" s="201">
        <v>2019</v>
      </c>
      <c r="B241" s="199" t="s">
        <v>129</v>
      </c>
      <c r="C241" s="199"/>
      <c r="D241" s="199"/>
      <c r="E241" s="199">
        <v>202</v>
      </c>
      <c r="F241" s="199" t="s">
        <v>580</v>
      </c>
      <c r="G241" s="199"/>
      <c r="H241" s="199"/>
      <c r="I241" s="199"/>
      <c r="J241" s="199"/>
      <c r="K241" s="199"/>
      <c r="L241" s="199"/>
      <c r="M241" s="199">
        <v>0</v>
      </c>
      <c r="N241" s="199" t="s">
        <v>5</v>
      </c>
      <c r="O241" s="199">
        <v>205</v>
      </c>
      <c r="P241" s="199" t="s">
        <v>321</v>
      </c>
    </row>
    <row r="242" spans="1:16" x14ac:dyDescent="0.2">
      <c r="A242" s="201">
        <v>2019</v>
      </c>
      <c r="B242" s="199" t="s">
        <v>134</v>
      </c>
      <c r="C242" s="199">
        <v>0</v>
      </c>
      <c r="D242" s="199" t="s">
        <v>5</v>
      </c>
      <c r="E242" s="199">
        <v>268</v>
      </c>
      <c r="F242" s="199" t="s">
        <v>627</v>
      </c>
      <c r="G242" s="199">
        <v>30</v>
      </c>
      <c r="H242" s="199" t="s">
        <v>124</v>
      </c>
      <c r="I242" s="199">
        <v>0</v>
      </c>
      <c r="J242" s="199" t="s">
        <v>5</v>
      </c>
      <c r="K242" s="199">
        <v>15</v>
      </c>
      <c r="L242" s="199" t="s">
        <v>82</v>
      </c>
      <c r="M242" s="199">
        <v>0</v>
      </c>
      <c r="N242" s="199" t="s">
        <v>5</v>
      </c>
      <c r="O242" s="199">
        <v>313</v>
      </c>
      <c r="P242" s="199" t="s">
        <v>456</v>
      </c>
    </row>
    <row r="243" spans="1:16" x14ac:dyDescent="0.2">
      <c r="A243" s="201">
        <v>2019</v>
      </c>
      <c r="B243" s="199" t="s">
        <v>138</v>
      </c>
      <c r="C243" s="199"/>
      <c r="D243" s="199"/>
      <c r="E243" s="199">
        <v>10</v>
      </c>
      <c r="F243" s="199" t="s">
        <v>628</v>
      </c>
      <c r="G243" s="199"/>
      <c r="H243" s="199"/>
      <c r="I243" s="199"/>
      <c r="J243" s="199"/>
      <c r="K243" s="199"/>
      <c r="L243" s="199"/>
      <c r="M243" s="199">
        <v>0</v>
      </c>
      <c r="N243" s="199" t="s">
        <v>5</v>
      </c>
      <c r="O243" s="199">
        <v>11</v>
      </c>
      <c r="P243" s="199" t="s">
        <v>375</v>
      </c>
    </row>
    <row r="244" spans="1:16" x14ac:dyDescent="0.2">
      <c r="A244" s="201">
        <v>2019</v>
      </c>
      <c r="B244" s="199" t="s">
        <v>141</v>
      </c>
      <c r="C244" s="199">
        <v>0</v>
      </c>
      <c r="D244" s="199" t="s">
        <v>5</v>
      </c>
      <c r="E244" s="199">
        <v>175</v>
      </c>
      <c r="F244" s="199" t="s">
        <v>629</v>
      </c>
      <c r="G244" s="199">
        <v>0</v>
      </c>
      <c r="H244" s="199" t="s">
        <v>5</v>
      </c>
      <c r="I244" s="199">
        <v>0</v>
      </c>
      <c r="J244" s="199" t="s">
        <v>5</v>
      </c>
      <c r="K244" s="199">
        <v>11</v>
      </c>
      <c r="L244" s="199" t="s">
        <v>400</v>
      </c>
      <c r="M244" s="199">
        <v>0</v>
      </c>
      <c r="N244" s="199" t="s">
        <v>5</v>
      </c>
      <c r="O244" s="199">
        <v>186</v>
      </c>
      <c r="P244" s="199" t="s">
        <v>66</v>
      </c>
    </row>
    <row r="245" spans="1:16" x14ac:dyDescent="0.2">
      <c r="A245" s="201">
        <v>2019</v>
      </c>
      <c r="B245" s="199" t="s">
        <v>145</v>
      </c>
      <c r="C245" s="199"/>
      <c r="D245" s="199"/>
      <c r="E245" s="199">
        <v>249</v>
      </c>
      <c r="F245" s="199" t="s">
        <v>619</v>
      </c>
      <c r="G245" s="199"/>
      <c r="H245" s="199"/>
      <c r="I245" s="199"/>
      <c r="J245" s="199"/>
      <c r="K245" s="199"/>
      <c r="L245" s="199"/>
      <c r="M245" s="199">
        <v>0</v>
      </c>
      <c r="N245" s="199" t="s">
        <v>5</v>
      </c>
      <c r="O245" s="199">
        <v>253</v>
      </c>
      <c r="P245" s="199" t="s">
        <v>249</v>
      </c>
    </row>
    <row r="246" spans="1:16" x14ac:dyDescent="0.2">
      <c r="A246" s="201">
        <v>2019</v>
      </c>
      <c r="B246" s="199" t="s">
        <v>151</v>
      </c>
      <c r="C246" s="199">
        <v>0</v>
      </c>
      <c r="D246" s="199" t="s">
        <v>5</v>
      </c>
      <c r="E246" s="199">
        <v>197</v>
      </c>
      <c r="F246" s="199" t="s">
        <v>426</v>
      </c>
      <c r="G246" s="199">
        <v>57</v>
      </c>
      <c r="H246" s="199" t="s">
        <v>237</v>
      </c>
      <c r="I246" s="199">
        <v>30</v>
      </c>
      <c r="J246" s="199" t="s">
        <v>468</v>
      </c>
      <c r="K246" s="199">
        <v>4</v>
      </c>
      <c r="L246" s="199" t="s">
        <v>226</v>
      </c>
      <c r="M246" s="199">
        <v>0</v>
      </c>
      <c r="N246" s="199" t="s">
        <v>5</v>
      </c>
      <c r="O246" s="199">
        <v>288</v>
      </c>
      <c r="P246" s="199" t="s">
        <v>82</v>
      </c>
    </row>
    <row r="247" spans="1:16" x14ac:dyDescent="0.2">
      <c r="A247" s="201">
        <v>2019</v>
      </c>
      <c r="B247" s="199" t="s">
        <v>154</v>
      </c>
      <c r="C247" s="199"/>
      <c r="D247" s="199"/>
      <c r="E247" s="199">
        <v>199</v>
      </c>
      <c r="F247" s="199" t="s">
        <v>686</v>
      </c>
      <c r="G247" s="199">
        <v>31</v>
      </c>
      <c r="H247" s="199" t="s">
        <v>156</v>
      </c>
      <c r="I247" s="199"/>
      <c r="J247" s="199"/>
      <c r="K247" s="199"/>
      <c r="L247" s="199"/>
      <c r="M247" s="199">
        <v>1</v>
      </c>
      <c r="N247" s="199" t="s">
        <v>303</v>
      </c>
      <c r="O247" s="199">
        <v>237</v>
      </c>
      <c r="P247" s="199" t="s">
        <v>319</v>
      </c>
    </row>
    <row r="248" spans="1:16" x14ac:dyDescent="0.2">
      <c r="A248" s="201">
        <v>2019</v>
      </c>
      <c r="B248" s="199" t="s">
        <v>158</v>
      </c>
      <c r="C248" s="199"/>
      <c r="D248" s="199"/>
      <c r="E248" s="199">
        <v>119</v>
      </c>
      <c r="F248" s="199" t="s">
        <v>624</v>
      </c>
      <c r="G248" s="199">
        <v>9</v>
      </c>
      <c r="H248" s="199" t="s">
        <v>271</v>
      </c>
      <c r="I248" s="199"/>
      <c r="J248" s="199"/>
      <c r="K248" s="199"/>
      <c r="L248" s="199"/>
      <c r="M248" s="199">
        <v>2</v>
      </c>
      <c r="N248" s="199" t="s">
        <v>107</v>
      </c>
      <c r="O248" s="199">
        <v>134</v>
      </c>
      <c r="P248" s="199" t="s">
        <v>23</v>
      </c>
    </row>
    <row r="249" spans="1:16" x14ac:dyDescent="0.2">
      <c r="A249" s="201">
        <v>2019</v>
      </c>
      <c r="B249" s="199" t="s">
        <v>161</v>
      </c>
      <c r="C249" s="199"/>
      <c r="D249" s="199"/>
      <c r="E249" s="199">
        <v>63</v>
      </c>
      <c r="F249" s="199" t="s">
        <v>630</v>
      </c>
      <c r="G249" s="199"/>
      <c r="H249" s="199"/>
      <c r="I249" s="199"/>
      <c r="J249" s="199"/>
      <c r="K249" s="199"/>
      <c r="L249" s="199"/>
      <c r="M249" s="199">
        <v>0</v>
      </c>
      <c r="N249" s="199" t="s">
        <v>5</v>
      </c>
      <c r="O249" s="199">
        <v>66</v>
      </c>
      <c r="P249" s="199" t="s">
        <v>300</v>
      </c>
    </row>
    <row r="250" spans="1:16" x14ac:dyDescent="0.2">
      <c r="A250" s="201">
        <v>2019</v>
      </c>
      <c r="B250" s="199" t="s">
        <v>164</v>
      </c>
      <c r="C250" s="199"/>
      <c r="D250" s="199"/>
      <c r="E250" s="199">
        <v>141</v>
      </c>
      <c r="F250" s="199" t="s">
        <v>527</v>
      </c>
      <c r="G250" s="199">
        <v>18</v>
      </c>
      <c r="H250" s="199" t="s">
        <v>458</v>
      </c>
      <c r="I250" s="199"/>
      <c r="J250" s="199"/>
      <c r="K250" s="199">
        <v>4</v>
      </c>
      <c r="L250" s="199" t="s">
        <v>22</v>
      </c>
      <c r="M250" s="199">
        <v>0</v>
      </c>
      <c r="N250" s="199" t="s">
        <v>5</v>
      </c>
      <c r="O250" s="199">
        <v>164</v>
      </c>
      <c r="P250" s="199" t="s">
        <v>199</v>
      </c>
    </row>
    <row r="251" spans="1:16" x14ac:dyDescent="0.2">
      <c r="A251" s="201">
        <v>2019</v>
      </c>
      <c r="B251" s="199" t="s">
        <v>166</v>
      </c>
      <c r="C251" s="199">
        <v>0</v>
      </c>
      <c r="D251" s="199" t="s">
        <v>5</v>
      </c>
      <c r="E251" s="199">
        <v>91</v>
      </c>
      <c r="F251" s="199" t="s">
        <v>631</v>
      </c>
      <c r="G251" s="199">
        <v>0</v>
      </c>
      <c r="H251" s="199" t="s">
        <v>5</v>
      </c>
      <c r="I251" s="199">
        <v>0</v>
      </c>
      <c r="J251" s="199" t="s">
        <v>5</v>
      </c>
      <c r="K251" s="199">
        <v>11</v>
      </c>
      <c r="L251" s="199" t="s">
        <v>187</v>
      </c>
      <c r="M251" s="199">
        <v>1</v>
      </c>
      <c r="N251" s="199" t="s">
        <v>298</v>
      </c>
      <c r="O251" s="199">
        <v>103</v>
      </c>
      <c r="P251" s="199" t="s">
        <v>346</v>
      </c>
    </row>
    <row r="252" spans="1:16" x14ac:dyDescent="0.2">
      <c r="A252" s="201">
        <v>2019</v>
      </c>
      <c r="B252" s="199" t="s">
        <v>170</v>
      </c>
      <c r="C252" s="199">
        <v>0</v>
      </c>
      <c r="D252" s="199" t="s">
        <v>5</v>
      </c>
      <c r="E252" s="199">
        <v>124</v>
      </c>
      <c r="F252" s="199" t="s">
        <v>396</v>
      </c>
      <c r="G252" s="199">
        <v>0</v>
      </c>
      <c r="H252" s="199" t="s">
        <v>5</v>
      </c>
      <c r="I252" s="199">
        <v>0</v>
      </c>
      <c r="J252" s="199" t="s">
        <v>5</v>
      </c>
      <c r="K252" s="199">
        <v>0</v>
      </c>
      <c r="L252" s="199" t="s">
        <v>5</v>
      </c>
      <c r="M252" s="199">
        <v>0</v>
      </c>
      <c r="N252" s="199" t="s">
        <v>5</v>
      </c>
      <c r="O252" s="199">
        <v>124</v>
      </c>
      <c r="P252" s="199" t="s">
        <v>293</v>
      </c>
    </row>
    <row r="253" spans="1:16" x14ac:dyDescent="0.2">
      <c r="A253" s="201">
        <v>2019</v>
      </c>
      <c r="B253" s="199" t="s">
        <v>174</v>
      </c>
      <c r="C253" s="199"/>
      <c r="D253" s="199"/>
      <c r="E253" s="199">
        <v>185</v>
      </c>
      <c r="F253" s="199" t="s">
        <v>689</v>
      </c>
      <c r="G253" s="199"/>
      <c r="H253" s="199"/>
      <c r="I253" s="199"/>
      <c r="J253" s="199"/>
      <c r="K253" s="199">
        <v>11</v>
      </c>
      <c r="L253" s="199" t="s">
        <v>395</v>
      </c>
      <c r="M253" s="199">
        <v>0</v>
      </c>
      <c r="N253" s="199" t="s">
        <v>5</v>
      </c>
      <c r="O253" s="199">
        <v>201</v>
      </c>
      <c r="P253" s="199" t="s">
        <v>50</v>
      </c>
    </row>
    <row r="254" spans="1:16" x14ac:dyDescent="0.2">
      <c r="A254" s="201">
        <v>2019</v>
      </c>
      <c r="B254" s="199" t="s">
        <v>178</v>
      </c>
      <c r="C254" s="199">
        <v>8</v>
      </c>
      <c r="D254" s="199" t="s">
        <v>87</v>
      </c>
      <c r="E254" s="199">
        <v>32</v>
      </c>
      <c r="F254" s="199" t="s">
        <v>309</v>
      </c>
      <c r="G254" s="199">
        <v>101</v>
      </c>
      <c r="H254" s="199" t="s">
        <v>29</v>
      </c>
      <c r="I254" s="199">
        <v>7</v>
      </c>
      <c r="J254" s="199" t="s">
        <v>50</v>
      </c>
      <c r="K254" s="199">
        <v>62</v>
      </c>
      <c r="L254" s="199" t="s">
        <v>367</v>
      </c>
      <c r="M254" s="199">
        <v>2</v>
      </c>
      <c r="N254" s="199" t="s">
        <v>390</v>
      </c>
      <c r="O254" s="199">
        <v>212</v>
      </c>
      <c r="P254" s="199" t="s">
        <v>15</v>
      </c>
    </row>
    <row r="255" spans="1:16" x14ac:dyDescent="0.2">
      <c r="A255" s="201">
        <v>2019</v>
      </c>
      <c r="B255" s="199" t="s">
        <v>181</v>
      </c>
      <c r="C255" s="199"/>
      <c r="D255" s="199"/>
      <c r="E255" s="199">
        <v>68</v>
      </c>
      <c r="F255" s="199" t="s">
        <v>202</v>
      </c>
      <c r="G255" s="199">
        <v>63</v>
      </c>
      <c r="H255" s="199" t="s">
        <v>100</v>
      </c>
      <c r="I255" s="199"/>
      <c r="J255" s="199"/>
      <c r="K255" s="199">
        <v>106</v>
      </c>
      <c r="L255" s="199" t="s">
        <v>397</v>
      </c>
      <c r="M255" s="199">
        <v>0</v>
      </c>
      <c r="N255" s="199" t="s">
        <v>5</v>
      </c>
      <c r="O255" s="199">
        <v>239</v>
      </c>
      <c r="P255" s="199" t="s">
        <v>12</v>
      </c>
    </row>
    <row r="256" spans="1:16" x14ac:dyDescent="0.2">
      <c r="A256" s="201">
        <v>2019</v>
      </c>
      <c r="B256" s="199" t="s">
        <v>186</v>
      </c>
      <c r="C256" s="199"/>
      <c r="D256" s="199"/>
      <c r="E256" s="199"/>
      <c r="F256" s="199"/>
      <c r="G256" s="199"/>
      <c r="H256" s="199"/>
      <c r="I256" s="199">
        <v>8</v>
      </c>
      <c r="J256" s="199" t="s">
        <v>397</v>
      </c>
      <c r="K256" s="199">
        <v>8</v>
      </c>
      <c r="L256" s="199" t="s">
        <v>397</v>
      </c>
      <c r="M256" s="199">
        <v>0</v>
      </c>
      <c r="N256" s="199" t="s">
        <v>5</v>
      </c>
      <c r="O256" s="199">
        <v>18</v>
      </c>
      <c r="P256" s="199" t="s">
        <v>193</v>
      </c>
    </row>
    <row r="257" spans="1:16" x14ac:dyDescent="0.2">
      <c r="A257" s="201">
        <v>2019</v>
      </c>
      <c r="B257" s="199" t="s">
        <v>190</v>
      </c>
      <c r="C257" s="199"/>
      <c r="D257" s="199"/>
      <c r="E257" s="199">
        <v>7</v>
      </c>
      <c r="F257" s="199" t="s">
        <v>404</v>
      </c>
      <c r="G257" s="199"/>
      <c r="H257" s="199"/>
      <c r="I257" s="199">
        <v>7</v>
      </c>
      <c r="J257" s="199" t="s">
        <v>404</v>
      </c>
      <c r="K257" s="199"/>
      <c r="L257" s="199"/>
      <c r="M257" s="199">
        <v>0</v>
      </c>
      <c r="N257" s="199" t="s">
        <v>5</v>
      </c>
      <c r="O257" s="199">
        <v>15</v>
      </c>
      <c r="P257" s="199" t="s">
        <v>375</v>
      </c>
    </row>
    <row r="258" spans="1:16" x14ac:dyDescent="0.2">
      <c r="A258" s="199" t="s">
        <v>262</v>
      </c>
      <c r="B258" s="199" t="s">
        <v>2</v>
      </c>
      <c r="C258" s="199">
        <v>35</v>
      </c>
      <c r="D258" s="199" t="s">
        <v>461</v>
      </c>
      <c r="E258" s="199">
        <v>4897</v>
      </c>
      <c r="F258" s="199" t="s">
        <v>836</v>
      </c>
      <c r="G258" s="199">
        <v>506</v>
      </c>
      <c r="H258" s="199" t="s">
        <v>86</v>
      </c>
      <c r="I258" s="199">
        <v>151</v>
      </c>
      <c r="J258" s="199" t="s">
        <v>25</v>
      </c>
      <c r="K258" s="199">
        <v>340</v>
      </c>
      <c r="L258" s="199" t="s">
        <v>206</v>
      </c>
      <c r="M258" s="199">
        <v>40</v>
      </c>
      <c r="N258" s="199" t="s">
        <v>408</v>
      </c>
      <c r="O258" s="199">
        <v>6043</v>
      </c>
      <c r="P258" s="199" t="s">
        <v>114</v>
      </c>
    </row>
    <row r="259" spans="1:16" x14ac:dyDescent="0.2">
      <c r="A259" s="199" t="s">
        <v>307</v>
      </c>
      <c r="B259" s="199" t="s">
        <v>2</v>
      </c>
      <c r="C259" s="199">
        <v>249</v>
      </c>
      <c r="D259" s="199" t="s">
        <v>226</v>
      </c>
      <c r="E259" s="199">
        <v>14472</v>
      </c>
      <c r="F259" s="199" t="s">
        <v>837</v>
      </c>
      <c r="G259" s="199">
        <v>1517</v>
      </c>
      <c r="H259" s="199" t="s">
        <v>86</v>
      </c>
      <c r="I259" s="199">
        <v>468</v>
      </c>
      <c r="J259" s="199" t="s">
        <v>177</v>
      </c>
      <c r="K259" s="199">
        <v>1119</v>
      </c>
      <c r="L259" s="199" t="s">
        <v>10</v>
      </c>
      <c r="M259" s="199">
        <v>102</v>
      </c>
      <c r="N259" s="199" t="s">
        <v>461</v>
      </c>
      <c r="O259" s="199">
        <v>18161</v>
      </c>
      <c r="P259" s="199" t="s">
        <v>33</v>
      </c>
    </row>
    <row r="260" spans="1:16" x14ac:dyDescent="0.2">
      <c r="D260" s="14"/>
      <c r="F260" s="14"/>
      <c r="H260" s="14"/>
      <c r="J260" s="14"/>
      <c r="L260" s="14"/>
      <c r="N260" s="14"/>
    </row>
    <row r="261" spans="1:16" x14ac:dyDescent="0.2">
      <c r="D261" s="14"/>
      <c r="F261" s="14"/>
      <c r="H261" s="14"/>
      <c r="J261" s="14"/>
      <c r="L261" s="14"/>
      <c r="N261" s="14"/>
    </row>
    <row r="262" spans="1:16" x14ac:dyDescent="0.2">
      <c r="D262" s="14"/>
      <c r="F262" s="14"/>
      <c r="H262" s="14"/>
      <c r="J262" s="14"/>
      <c r="L262" s="14"/>
      <c r="N262" s="14"/>
    </row>
    <row r="263" spans="1:16" x14ac:dyDescent="0.2">
      <c r="D263" s="14"/>
      <c r="F263" s="14"/>
      <c r="H263" s="14"/>
      <c r="J263" s="14"/>
      <c r="L263" s="14"/>
      <c r="N263" s="14"/>
    </row>
  </sheetData>
  <mergeCells count="14">
    <mergeCell ref="A1:M1"/>
    <mergeCell ref="N1:O1"/>
    <mergeCell ref="A2:M2"/>
    <mergeCell ref="N2:O2"/>
    <mergeCell ref="A156:K156"/>
    <mergeCell ref="A113:M113"/>
    <mergeCell ref="N113:O113"/>
    <mergeCell ref="A112:M112"/>
    <mergeCell ref="N112:O112"/>
    <mergeCell ref="A108:K108"/>
    <mergeCell ref="N3:O3"/>
    <mergeCell ref="N4:O4"/>
    <mergeCell ref="A3:H3"/>
    <mergeCell ref="A4:H4"/>
  </mergeCells>
  <conditionalFormatting sqref="A6:P6 P112:P113 A114:P115 A7:N37 P7:P37 A40:N70 P40:P70 A73:N100 P73:P100 A102:N103 P102:P103 L107:P111 A71:P72 A38:P39 A104:P106 I116:P116">
    <cfRule type="expression" dxfId="175" priority="21">
      <formula>IF($B6="Total",1,0)</formula>
    </cfRule>
  </conditionalFormatting>
  <conditionalFormatting sqref="A6:A100 O6 A102:A106 O38:O39 O71:O72 O104:O107">
    <cfRule type="expression" dxfId="174" priority="20">
      <formula>IF(OR($B5="Organisation",$B6="Total",$B5="Total"),0,1)</formula>
    </cfRule>
  </conditionalFormatting>
  <conditionalFormatting sqref="A101:N101 P101">
    <cfRule type="expression" dxfId="173" priority="19">
      <formula>IF($B101="Total",1,0)</formula>
    </cfRule>
  </conditionalFormatting>
  <conditionalFormatting sqref="A101">
    <cfRule type="expression" dxfId="172" priority="18">
      <formula>IF(OR($B100="Organisation",$B101="Total",$B100="Total"),0,1)</formula>
    </cfRule>
  </conditionalFormatting>
  <conditionalFormatting sqref="A115 O115">
    <cfRule type="expression" dxfId="171" priority="22">
      <formula>IF(OR($B105="Organisation",$B115="Total",$B105="Total"),0,1)</formula>
    </cfRule>
  </conditionalFormatting>
  <conditionalFormatting sqref="O109:O110">
    <cfRule type="expression" dxfId="170" priority="23">
      <formula>IF(OR($B106="Organisation",$B109="Total",$B106="Total"),0,1)</formula>
    </cfRule>
  </conditionalFormatting>
  <conditionalFormatting sqref="O108">
    <cfRule type="expression" dxfId="169" priority="24">
      <formula>IF(OR($B106="Organisation",$B108="Total",$B106="Total"),0,1)</formula>
    </cfRule>
  </conditionalFormatting>
  <conditionalFormatting sqref="A107:K107">
    <cfRule type="expression" dxfId="168" priority="16">
      <formula>IF($A106="Unknown",1,0)</formula>
    </cfRule>
  </conditionalFormatting>
  <conditionalFormatting sqref="A109:K110">
    <cfRule type="expression" dxfId="167" priority="17">
      <formula>IF($A106="Unknown",1,0)</formula>
    </cfRule>
  </conditionalFormatting>
  <conditionalFormatting sqref="O116">
    <cfRule type="expression" dxfId="166" priority="25">
      <formula>IF(OR($B105="Organisation",$B116="Total",$B105="Total"),0,1)</formula>
    </cfRule>
  </conditionalFormatting>
  <conditionalFormatting sqref="A114 O114">
    <cfRule type="expression" dxfId="165" priority="26">
      <formula>IF(OR($B105="Organisation",$B114="Total",$B105="Total"),0,1)</formula>
    </cfRule>
  </conditionalFormatting>
  <conditionalFormatting sqref="L156:P157">
    <cfRule type="expression" dxfId="164" priority="13">
      <formula>IF($B156="Total",1,0)</formula>
    </cfRule>
  </conditionalFormatting>
  <conditionalFormatting sqref="O157">
    <cfRule type="expression" dxfId="163" priority="14">
      <formula>IF(OR($B154="Organisation",$B157="Total",$B154="Total"),0,1)</formula>
    </cfRule>
  </conditionalFormatting>
  <conditionalFormatting sqref="O156">
    <cfRule type="expression" dxfId="162" priority="15">
      <formula>IF(OR($B154="Organisation",$B156="Total",$B154="Total"),0,1)</formula>
    </cfRule>
  </conditionalFormatting>
  <conditionalFormatting sqref="A157:K157">
    <cfRule type="expression" dxfId="161" priority="11">
      <formula>IF($A154="Unknown",1,0)</formula>
    </cfRule>
  </conditionalFormatting>
  <conditionalFormatting sqref="A156:K156">
    <cfRule type="expression" dxfId="160" priority="12">
      <formula>IF($A154="Unknown",1,0)</formula>
    </cfRule>
  </conditionalFormatting>
  <conditionalFormatting sqref="A108:K108">
    <cfRule type="expression" dxfId="159" priority="10">
      <formula>IF($A106="Unknown",1,0)</formula>
    </cfRule>
  </conditionalFormatting>
  <conditionalFormatting sqref="C39:L70">
    <cfRule type="expression" dxfId="158" priority="7">
      <formula>"IF(ISBLANK)"</formula>
    </cfRule>
  </conditionalFormatting>
  <conditionalFormatting sqref="O111">
    <cfRule type="expression" dxfId="157" priority="178">
      <formula>IF(OR($B107="Organisation",$B111="Total",$B107="Total"),0,1)</formula>
    </cfRule>
  </conditionalFormatting>
  <conditionalFormatting sqref="A111:K111">
    <cfRule type="expression" dxfId="156" priority="180">
      <formula>IF($A107="Unknown",1,0)</formula>
    </cfRule>
  </conditionalFormatting>
  <pageMargins left="0.7" right="0.7" top="0.75" bottom="0.75" header="0.3" footer="0.3"/>
  <pageSetup paperSize="9" scale="35" orientation="portrait" r:id="rId3"/>
  <drawing r:id="rId4"/>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theme="4" tint="0.59999389629810485"/>
    <pageSetUpPr fitToPage="1"/>
  </sheetPr>
  <dimension ref="A1:A51"/>
  <sheetViews>
    <sheetView showGridLines="0" showRowColHeaders="0" zoomScaleNormal="100" zoomScaleSheetLayoutView="110" zoomScalePageLayoutView="70" workbookViewId="0"/>
  </sheetViews>
  <sheetFormatPr defaultRowHeight="12.75" x14ac:dyDescent="0.2"/>
  <cols>
    <col min="1" max="1" width="109.5703125" style="61" customWidth="1"/>
    <col min="2" max="16384" width="9.140625" style="56"/>
  </cols>
  <sheetData>
    <row r="1" spans="1:1" ht="18" x14ac:dyDescent="0.25">
      <c r="A1" s="178" t="s">
        <v>698</v>
      </c>
    </row>
    <row r="2" spans="1:1" x14ac:dyDescent="0.2">
      <c r="A2" s="6"/>
    </row>
    <row r="3" spans="1:1" ht="22.5" customHeight="1" x14ac:dyDescent="0.2">
      <c r="A3" s="29" t="s">
        <v>723</v>
      </c>
    </row>
    <row r="4" spans="1:1" ht="22.5" customHeight="1" x14ac:dyDescent="0.2">
      <c r="A4" s="29"/>
    </row>
    <row r="6" spans="1:1" s="5" customFormat="1" ht="18" x14ac:dyDescent="0.25">
      <c r="A6" s="180" t="s">
        <v>818</v>
      </c>
    </row>
    <row r="7" spans="1:1" ht="15" customHeight="1" x14ac:dyDescent="0.2">
      <c r="A7" s="55"/>
    </row>
    <row r="8" spans="1:1" ht="15" customHeight="1" x14ac:dyDescent="0.2">
      <c r="A8" s="35" t="s">
        <v>725</v>
      </c>
    </row>
    <row r="9" spans="1:1" ht="15" customHeight="1" x14ac:dyDescent="0.2">
      <c r="A9" s="35"/>
    </row>
    <row r="10" spans="1:1" ht="15" customHeight="1" x14ac:dyDescent="0.2">
      <c r="A10" s="35" t="s">
        <v>730</v>
      </c>
    </row>
    <row r="11" spans="1:1" ht="15" customHeight="1" x14ac:dyDescent="0.2">
      <c r="A11" s="35"/>
    </row>
    <row r="12" spans="1:1" ht="15" customHeight="1" x14ac:dyDescent="0.2">
      <c r="A12" s="35" t="s">
        <v>728</v>
      </c>
    </row>
    <row r="13" spans="1:1" ht="15" customHeight="1" x14ac:dyDescent="0.2">
      <c r="A13" s="35"/>
    </row>
    <row r="14" spans="1:1" s="59" customFormat="1" ht="18.75" customHeight="1" x14ac:dyDescent="0.2">
      <c r="A14" s="35" t="s">
        <v>806</v>
      </c>
    </row>
    <row r="15" spans="1:1" ht="15" customHeight="1" x14ac:dyDescent="0.2">
      <c r="A15" s="57"/>
    </row>
    <row r="16" spans="1:1" ht="15" customHeight="1" x14ac:dyDescent="0.2">
      <c r="A16" s="58"/>
    </row>
    <row r="19" spans="1:1" s="7" customFormat="1" ht="15" customHeight="1" x14ac:dyDescent="0.2">
      <c r="A19" s="60"/>
    </row>
    <row r="20" spans="1:1" x14ac:dyDescent="0.2">
      <c r="A20" s="60"/>
    </row>
    <row r="21" spans="1:1" x14ac:dyDescent="0.2">
      <c r="A21" s="60"/>
    </row>
    <row r="22" spans="1:1" x14ac:dyDescent="0.2">
      <c r="A22" s="60"/>
    </row>
    <row r="23" spans="1:1" x14ac:dyDescent="0.2">
      <c r="A23" s="60"/>
    </row>
    <row r="24" spans="1:1" x14ac:dyDescent="0.2">
      <c r="A24" s="60"/>
    </row>
    <row r="25" spans="1:1" x14ac:dyDescent="0.2">
      <c r="A25" s="60"/>
    </row>
    <row r="26" spans="1:1" x14ac:dyDescent="0.2">
      <c r="A26" s="60"/>
    </row>
    <row r="27" spans="1:1" x14ac:dyDescent="0.2">
      <c r="A27" s="60"/>
    </row>
    <row r="28" spans="1:1" x14ac:dyDescent="0.2">
      <c r="A28" s="60"/>
    </row>
    <row r="29" spans="1:1" x14ac:dyDescent="0.2">
      <c r="A29" s="60"/>
    </row>
    <row r="30" spans="1:1" x14ac:dyDescent="0.2">
      <c r="A30" s="60"/>
    </row>
    <row r="31" spans="1:1" x14ac:dyDescent="0.2">
      <c r="A31" s="60"/>
    </row>
    <row r="32" spans="1:1" x14ac:dyDescent="0.2">
      <c r="A32" s="60"/>
    </row>
    <row r="33" spans="1:1" x14ac:dyDescent="0.2">
      <c r="A33" s="60"/>
    </row>
    <row r="34" spans="1:1" x14ac:dyDescent="0.2">
      <c r="A34" s="60"/>
    </row>
    <row r="46" spans="1:1" x14ac:dyDescent="0.2">
      <c r="A46" s="61" t="s">
        <v>699</v>
      </c>
    </row>
    <row r="51" spans="1:1" x14ac:dyDescent="0.2">
      <c r="A51" s="61" t="s">
        <v>699</v>
      </c>
    </row>
  </sheetData>
  <hyperlinks>
    <hyperlink ref="A8" location="'29'!A1" display="TABLE 29 INTERVENTIONS RECEIVED BY HEALTH ORGANISATION"/>
    <hyperlink ref="A10" location="'30'!A1" display="TABLE 30 ADMISSIONS BY VENTILATION STATUS AND AGE"/>
    <hyperlink ref="A12" location="'31'!A1" display="TABLE 31 ADMISSIONS BY VENTILATION STATUS BY HEALTH ORGANISATION"/>
    <hyperlink ref="A14" location="'31a'!A1" display="TABLE 31a ADMISSIONS BY HIGH FLOW NASAL CANNULA THERAPY BY HEALTH ORGANISATION"/>
  </hyperlinks>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W112"/>
  <sheetViews>
    <sheetView showGridLines="0" showRowColHeaders="0" zoomScale="85" zoomScaleNormal="85" workbookViewId="0">
      <selection sqref="A1:U1"/>
    </sheetView>
  </sheetViews>
  <sheetFormatPr defaultRowHeight="12.75" x14ac:dyDescent="0.2"/>
  <cols>
    <col min="1" max="1" width="9.28515625" style="14" bestFit="1" customWidth="1"/>
    <col min="2" max="2" width="16.85546875" style="120" bestFit="1" customWidth="1"/>
    <col min="3" max="3" width="16.85546875" style="121" customWidth="1"/>
    <col min="4" max="4" width="14.85546875" style="14" customWidth="1"/>
    <col min="5" max="5" width="15.85546875" style="14" customWidth="1"/>
    <col min="6" max="6" width="14.42578125" style="14" customWidth="1"/>
    <col min="7" max="7" width="15.85546875" style="14" customWidth="1"/>
    <col min="8" max="8" width="14.7109375" style="14" customWidth="1"/>
    <col min="9" max="9" width="14.5703125" style="14" customWidth="1"/>
    <col min="10" max="10" width="10.28515625" style="14" customWidth="1"/>
    <col min="11" max="11" width="13.7109375" style="14" customWidth="1"/>
    <col min="12" max="12" width="13.85546875" style="14" customWidth="1"/>
    <col min="13" max="13" width="15.5703125" style="14" customWidth="1"/>
    <col min="14" max="14" width="10" style="14" customWidth="1"/>
    <col min="15" max="15" width="13.42578125" style="14" customWidth="1"/>
    <col min="16" max="16" width="12.140625" style="14" customWidth="1"/>
    <col min="17" max="17" width="13.7109375" style="14" customWidth="1"/>
    <col min="18" max="18" width="15.7109375" style="14" customWidth="1"/>
    <col min="19" max="19" width="16.28515625" style="14" customWidth="1"/>
    <col min="20" max="20" width="15.5703125" style="14" customWidth="1"/>
    <col min="21" max="21" width="19.7109375" style="14" customWidth="1"/>
    <col min="22" max="16384" width="9.140625" style="14"/>
  </cols>
  <sheetData>
    <row r="1" spans="1:23" ht="21.75" customHeight="1" x14ac:dyDescent="0.2">
      <c r="A1" s="202" t="s">
        <v>725</v>
      </c>
      <c r="B1" s="217"/>
      <c r="C1" s="217"/>
      <c r="D1" s="217"/>
      <c r="E1" s="217"/>
      <c r="F1" s="217"/>
      <c r="G1" s="217"/>
      <c r="H1" s="217"/>
      <c r="I1" s="217"/>
      <c r="J1" s="217"/>
      <c r="K1" s="217"/>
      <c r="L1" s="217"/>
      <c r="M1" s="217"/>
      <c r="N1" s="217"/>
      <c r="O1" s="217"/>
      <c r="P1" s="217"/>
      <c r="Q1" s="217"/>
      <c r="R1" s="217"/>
      <c r="S1" s="217"/>
      <c r="T1" s="217"/>
      <c r="U1" s="217"/>
    </row>
    <row r="2" spans="1:23" x14ac:dyDescent="0.2">
      <c r="A2" s="28" t="s">
        <v>724</v>
      </c>
      <c r="B2" s="114"/>
      <c r="C2" s="115"/>
      <c r="D2" s="28"/>
      <c r="E2" s="28"/>
      <c r="F2" s="28"/>
      <c r="G2" s="28"/>
      <c r="H2" s="28"/>
      <c r="I2" s="28"/>
      <c r="J2" s="28"/>
      <c r="K2" s="28"/>
      <c r="L2" s="28"/>
      <c r="M2" s="28"/>
      <c r="N2" s="28"/>
      <c r="O2" s="28"/>
      <c r="P2" s="28"/>
      <c r="Q2" s="4"/>
      <c r="R2" s="11"/>
      <c r="S2" s="4"/>
      <c r="T2" s="11"/>
      <c r="U2" s="4"/>
    </row>
    <row r="3" spans="1:23" ht="17.25" customHeight="1" x14ac:dyDescent="0.2">
      <c r="A3" s="203" t="s">
        <v>790</v>
      </c>
      <c r="B3" s="203"/>
      <c r="C3" s="203"/>
      <c r="D3" s="203"/>
      <c r="E3" s="203"/>
      <c r="F3" s="203"/>
      <c r="G3" s="203"/>
      <c r="H3" s="203"/>
      <c r="I3" s="203"/>
      <c r="J3" s="203"/>
      <c r="K3" s="203"/>
      <c r="L3" s="203"/>
      <c r="M3" s="203"/>
      <c r="N3" s="203"/>
      <c r="O3" s="203"/>
      <c r="P3" s="203"/>
      <c r="Q3" s="203"/>
      <c r="R3" s="203"/>
      <c r="S3" s="203"/>
      <c r="T3" s="203"/>
      <c r="U3" s="203"/>
    </row>
    <row r="4" spans="1:23" ht="27" customHeight="1" x14ac:dyDescent="0.2">
      <c r="A4" s="203" t="s">
        <v>820</v>
      </c>
      <c r="B4" s="203"/>
      <c r="C4" s="203"/>
      <c r="D4" s="203"/>
      <c r="E4" s="203"/>
      <c r="F4" s="203"/>
      <c r="G4" s="203"/>
      <c r="H4" s="203"/>
      <c r="I4" s="203"/>
      <c r="J4" s="203"/>
      <c r="K4" s="203"/>
      <c r="L4" s="66"/>
      <c r="M4" s="66"/>
      <c r="N4" s="66"/>
      <c r="O4" s="66"/>
      <c r="P4" s="66"/>
      <c r="Q4" s="66"/>
      <c r="R4" s="66"/>
      <c r="S4" s="66"/>
      <c r="T4" s="66"/>
      <c r="U4" s="66"/>
    </row>
    <row r="5" spans="1:23" ht="42.75" customHeight="1" x14ac:dyDescent="0.2">
      <c r="A5" s="25" t="s">
        <v>51</v>
      </c>
      <c r="B5" s="25" t="s">
        <v>52</v>
      </c>
      <c r="C5" s="113" t="s">
        <v>791</v>
      </c>
      <c r="D5" s="25" t="s">
        <v>632</v>
      </c>
      <c r="E5" s="25" t="s">
        <v>633</v>
      </c>
      <c r="F5" s="25" t="s">
        <v>634</v>
      </c>
      <c r="G5" s="25" t="s">
        <v>635</v>
      </c>
      <c r="H5" s="25" t="s">
        <v>636</v>
      </c>
      <c r="I5" s="25" t="s">
        <v>637</v>
      </c>
      <c r="J5" s="25" t="s">
        <v>792</v>
      </c>
      <c r="K5" s="25" t="s">
        <v>793</v>
      </c>
      <c r="L5" s="25" t="s">
        <v>638</v>
      </c>
      <c r="M5" s="25" t="s">
        <v>639</v>
      </c>
      <c r="N5" s="25" t="s">
        <v>640</v>
      </c>
      <c r="O5" s="25" t="s">
        <v>641</v>
      </c>
      <c r="P5" s="25" t="s">
        <v>642</v>
      </c>
      <c r="Q5" s="25" t="s">
        <v>643</v>
      </c>
      <c r="R5" s="25" t="s">
        <v>644</v>
      </c>
      <c r="S5" s="25" t="s">
        <v>645</v>
      </c>
      <c r="T5" s="25" t="s">
        <v>732</v>
      </c>
      <c r="U5" s="25" t="s">
        <v>733</v>
      </c>
    </row>
    <row r="6" spans="1:23" x14ac:dyDescent="0.2">
      <c r="A6" s="2" t="s">
        <v>61</v>
      </c>
      <c r="B6" s="116" t="s">
        <v>62</v>
      </c>
      <c r="C6" s="173">
        <v>615</v>
      </c>
      <c r="D6" s="77">
        <v>242</v>
      </c>
      <c r="E6" s="21" t="s">
        <v>508</v>
      </c>
      <c r="F6" s="78">
        <v>38</v>
      </c>
      <c r="G6" s="2" t="s">
        <v>10</v>
      </c>
      <c r="H6" s="77">
        <v>6</v>
      </c>
      <c r="I6" s="21" t="s">
        <v>298</v>
      </c>
      <c r="J6" s="78">
        <v>0</v>
      </c>
      <c r="K6" s="2" t="s">
        <v>5</v>
      </c>
      <c r="L6" s="77">
        <v>77</v>
      </c>
      <c r="M6" s="21" t="s">
        <v>406</v>
      </c>
      <c r="N6" s="2">
        <v>0</v>
      </c>
      <c r="O6" s="2" t="s">
        <v>5</v>
      </c>
      <c r="P6" s="77">
        <v>21</v>
      </c>
      <c r="Q6" s="21" t="s">
        <v>321</v>
      </c>
      <c r="R6" s="77">
        <v>5</v>
      </c>
      <c r="S6" s="21" t="s">
        <v>417</v>
      </c>
      <c r="T6" s="78">
        <v>115</v>
      </c>
      <c r="U6" s="2" t="s">
        <v>274</v>
      </c>
    </row>
    <row r="7" spans="1:23" x14ac:dyDescent="0.2">
      <c r="A7" s="2" t="s">
        <v>61</v>
      </c>
      <c r="B7" s="116" t="s">
        <v>67</v>
      </c>
      <c r="C7" s="173">
        <v>493</v>
      </c>
      <c r="D7" s="77">
        <v>222</v>
      </c>
      <c r="E7" s="21" t="s">
        <v>499</v>
      </c>
      <c r="F7" s="78">
        <v>114</v>
      </c>
      <c r="G7" s="2" t="s">
        <v>155</v>
      </c>
      <c r="H7" s="77">
        <v>7</v>
      </c>
      <c r="I7" s="21" t="s">
        <v>226</v>
      </c>
      <c r="J7" s="157"/>
      <c r="K7" s="158"/>
      <c r="L7" s="77">
        <v>50</v>
      </c>
      <c r="M7" s="21" t="s">
        <v>92</v>
      </c>
      <c r="N7" s="2">
        <v>0</v>
      </c>
      <c r="O7" s="2" t="s">
        <v>5</v>
      </c>
      <c r="P7" s="77">
        <v>8</v>
      </c>
      <c r="Q7" s="21" t="s">
        <v>150</v>
      </c>
      <c r="R7" s="77">
        <v>4</v>
      </c>
      <c r="S7" s="21" t="s">
        <v>417</v>
      </c>
      <c r="T7" s="78">
        <v>29</v>
      </c>
      <c r="U7" s="2" t="s">
        <v>400</v>
      </c>
    </row>
    <row r="8" spans="1:23" x14ac:dyDescent="0.2">
      <c r="A8" s="2" t="s">
        <v>61</v>
      </c>
      <c r="B8" s="116" t="s">
        <v>72</v>
      </c>
      <c r="C8" s="173">
        <v>579</v>
      </c>
      <c r="D8" s="77">
        <v>408</v>
      </c>
      <c r="E8" s="21" t="s">
        <v>567</v>
      </c>
      <c r="F8" s="78">
        <v>51</v>
      </c>
      <c r="G8" s="2" t="s">
        <v>245</v>
      </c>
      <c r="H8" s="77">
        <v>17</v>
      </c>
      <c r="I8" s="21" t="s">
        <v>18</v>
      </c>
      <c r="J8" s="78">
        <v>0</v>
      </c>
      <c r="K8" s="2" t="s">
        <v>5</v>
      </c>
      <c r="L8" s="77">
        <v>162</v>
      </c>
      <c r="M8" s="21" t="s">
        <v>197</v>
      </c>
      <c r="N8" s="2">
        <v>0</v>
      </c>
      <c r="O8" s="2" t="s">
        <v>5</v>
      </c>
      <c r="P8" s="77">
        <v>31</v>
      </c>
      <c r="Q8" s="21" t="s">
        <v>93</v>
      </c>
      <c r="R8" s="77">
        <v>17</v>
      </c>
      <c r="S8" s="21" t="s">
        <v>18</v>
      </c>
      <c r="T8" s="78">
        <v>111</v>
      </c>
      <c r="U8" s="2" t="s">
        <v>105</v>
      </c>
    </row>
    <row r="9" spans="1:23" x14ac:dyDescent="0.2">
      <c r="A9" s="2" t="s">
        <v>61</v>
      </c>
      <c r="B9" s="116" t="s">
        <v>77</v>
      </c>
      <c r="C9" s="173">
        <v>951</v>
      </c>
      <c r="D9" s="77">
        <v>713</v>
      </c>
      <c r="E9" s="21" t="s">
        <v>420</v>
      </c>
      <c r="F9" s="78">
        <v>223</v>
      </c>
      <c r="G9" s="2" t="s">
        <v>222</v>
      </c>
      <c r="H9" s="77">
        <v>20</v>
      </c>
      <c r="I9" s="21" t="s">
        <v>293</v>
      </c>
      <c r="J9" s="78">
        <v>3</v>
      </c>
      <c r="K9" s="2" t="s">
        <v>193</v>
      </c>
      <c r="L9" s="77">
        <v>238</v>
      </c>
      <c r="M9" s="21" t="s">
        <v>312</v>
      </c>
      <c r="N9" s="2">
        <v>0</v>
      </c>
      <c r="O9" s="2" t="s">
        <v>5</v>
      </c>
      <c r="P9" s="77">
        <v>24</v>
      </c>
      <c r="Q9" s="21" t="s">
        <v>25</v>
      </c>
      <c r="R9" s="77">
        <v>28</v>
      </c>
      <c r="S9" s="21" t="s">
        <v>18</v>
      </c>
      <c r="T9" s="78">
        <v>264</v>
      </c>
      <c r="U9" s="2" t="s">
        <v>74</v>
      </c>
    </row>
    <row r="10" spans="1:23" x14ac:dyDescent="0.2">
      <c r="A10" s="2" t="s">
        <v>61</v>
      </c>
      <c r="B10" s="116" t="s">
        <v>83</v>
      </c>
      <c r="C10" s="173">
        <v>764</v>
      </c>
      <c r="D10" s="77">
        <v>663</v>
      </c>
      <c r="E10" s="21" t="s">
        <v>498</v>
      </c>
      <c r="F10" s="78">
        <v>181</v>
      </c>
      <c r="G10" s="2" t="s">
        <v>317</v>
      </c>
      <c r="H10" s="159"/>
      <c r="I10" s="156"/>
      <c r="J10" s="78">
        <v>36</v>
      </c>
      <c r="K10" s="2" t="s">
        <v>231</v>
      </c>
      <c r="L10" s="77">
        <v>533</v>
      </c>
      <c r="M10" s="21" t="s">
        <v>599</v>
      </c>
      <c r="N10" s="2">
        <v>17</v>
      </c>
      <c r="O10" s="2" t="s">
        <v>23</v>
      </c>
      <c r="P10" s="77">
        <v>3</v>
      </c>
      <c r="Q10" s="21" t="s">
        <v>303</v>
      </c>
      <c r="R10" s="77">
        <v>29</v>
      </c>
      <c r="S10" s="21" t="s">
        <v>87</v>
      </c>
      <c r="T10" s="78">
        <v>147</v>
      </c>
      <c r="U10" s="2" t="s">
        <v>105</v>
      </c>
    </row>
    <row r="11" spans="1:23" x14ac:dyDescent="0.2">
      <c r="A11" s="2" t="s">
        <v>61</v>
      </c>
      <c r="B11" s="116" t="s">
        <v>88</v>
      </c>
      <c r="C11" s="173">
        <v>1085</v>
      </c>
      <c r="D11" s="77">
        <v>869</v>
      </c>
      <c r="E11" s="21" t="s">
        <v>592</v>
      </c>
      <c r="F11" s="78">
        <v>145</v>
      </c>
      <c r="G11" s="2" t="s">
        <v>224</v>
      </c>
      <c r="H11" s="77">
        <v>14</v>
      </c>
      <c r="I11" s="21" t="s">
        <v>256</v>
      </c>
      <c r="J11" s="78">
        <v>13</v>
      </c>
      <c r="K11" s="2" t="s">
        <v>332</v>
      </c>
      <c r="L11" s="77">
        <v>491</v>
      </c>
      <c r="M11" s="21" t="s">
        <v>41</v>
      </c>
      <c r="N11" s="2">
        <v>0</v>
      </c>
      <c r="O11" s="2" t="s">
        <v>5</v>
      </c>
      <c r="P11" s="159"/>
      <c r="Q11" s="156"/>
      <c r="R11" s="77">
        <v>49</v>
      </c>
      <c r="S11" s="21" t="s">
        <v>173</v>
      </c>
      <c r="T11" s="157"/>
      <c r="U11" s="158"/>
    </row>
    <row r="12" spans="1:23" x14ac:dyDescent="0.2">
      <c r="A12" s="2" t="s">
        <v>61</v>
      </c>
      <c r="B12" s="116" t="s">
        <v>95</v>
      </c>
      <c r="C12" s="173">
        <v>497</v>
      </c>
      <c r="D12" s="77">
        <v>297</v>
      </c>
      <c r="E12" s="21" t="s">
        <v>534</v>
      </c>
      <c r="F12" s="78">
        <v>78</v>
      </c>
      <c r="G12" s="2" t="s">
        <v>296</v>
      </c>
      <c r="H12" s="77">
        <v>0</v>
      </c>
      <c r="I12" s="21" t="s">
        <v>5</v>
      </c>
      <c r="J12" s="78">
        <v>0</v>
      </c>
      <c r="K12" s="2" t="s">
        <v>5</v>
      </c>
      <c r="L12" s="77">
        <v>65</v>
      </c>
      <c r="M12" s="21" t="s">
        <v>156</v>
      </c>
      <c r="N12" s="2">
        <v>0</v>
      </c>
      <c r="O12" s="2" t="s">
        <v>5</v>
      </c>
      <c r="P12" s="77">
        <v>15</v>
      </c>
      <c r="Q12" s="21" t="s">
        <v>276</v>
      </c>
      <c r="R12" s="77">
        <v>15</v>
      </c>
      <c r="S12" s="21" t="s">
        <v>276</v>
      </c>
      <c r="T12" s="78">
        <v>96</v>
      </c>
      <c r="U12" s="2" t="s">
        <v>286</v>
      </c>
    </row>
    <row r="13" spans="1:23" x14ac:dyDescent="0.2">
      <c r="A13" s="2" t="s">
        <v>61</v>
      </c>
      <c r="B13" s="116" t="s">
        <v>98</v>
      </c>
      <c r="C13" s="173">
        <v>711</v>
      </c>
      <c r="D13" s="77">
        <v>603</v>
      </c>
      <c r="E13" s="21" t="s">
        <v>646</v>
      </c>
      <c r="F13" s="78">
        <v>15</v>
      </c>
      <c r="G13" s="2" t="s">
        <v>293</v>
      </c>
      <c r="H13" s="77">
        <v>23</v>
      </c>
      <c r="I13" s="21" t="s">
        <v>30</v>
      </c>
      <c r="J13" s="78">
        <v>9</v>
      </c>
      <c r="K13" s="2" t="s">
        <v>256</v>
      </c>
      <c r="L13" s="77">
        <v>414</v>
      </c>
      <c r="M13" s="21" t="s">
        <v>647</v>
      </c>
      <c r="N13" s="2">
        <v>0</v>
      </c>
      <c r="O13" s="2" t="s">
        <v>5</v>
      </c>
      <c r="P13" s="77">
        <v>12</v>
      </c>
      <c r="Q13" s="21" t="s">
        <v>346</v>
      </c>
      <c r="R13" s="77">
        <v>42</v>
      </c>
      <c r="S13" s="21" t="s">
        <v>400</v>
      </c>
      <c r="T13" s="78">
        <v>216</v>
      </c>
      <c r="U13" s="2" t="s">
        <v>268</v>
      </c>
      <c r="W13" s="150"/>
    </row>
    <row r="14" spans="1:23" x14ac:dyDescent="0.2">
      <c r="A14" s="2" t="s">
        <v>61</v>
      </c>
      <c r="B14" s="116" t="s">
        <v>103</v>
      </c>
      <c r="C14" s="173">
        <v>292</v>
      </c>
      <c r="D14" s="77">
        <v>254</v>
      </c>
      <c r="E14" s="21" t="s">
        <v>648</v>
      </c>
      <c r="F14" s="78">
        <v>36</v>
      </c>
      <c r="G14" s="2" t="s">
        <v>389</v>
      </c>
      <c r="H14" s="77">
        <v>5</v>
      </c>
      <c r="I14" s="21" t="s">
        <v>346</v>
      </c>
      <c r="J14" s="78">
        <v>21</v>
      </c>
      <c r="K14" s="2" t="s">
        <v>42</v>
      </c>
      <c r="L14" s="77">
        <v>215</v>
      </c>
      <c r="M14" s="21" t="s">
        <v>545</v>
      </c>
      <c r="N14" s="2">
        <v>18</v>
      </c>
      <c r="O14" s="2" t="s">
        <v>10</v>
      </c>
      <c r="P14" s="159"/>
      <c r="Q14" s="156"/>
      <c r="R14" s="77">
        <v>21</v>
      </c>
      <c r="S14" s="21" t="s">
        <v>42</v>
      </c>
      <c r="T14" s="78">
        <v>121</v>
      </c>
      <c r="U14" s="2" t="s">
        <v>4</v>
      </c>
    </row>
    <row r="15" spans="1:23" x14ac:dyDescent="0.2">
      <c r="A15" s="2" t="s">
        <v>61</v>
      </c>
      <c r="B15" s="116" t="s">
        <v>108</v>
      </c>
      <c r="C15" s="173">
        <v>646</v>
      </c>
      <c r="D15" s="77">
        <v>408</v>
      </c>
      <c r="E15" s="21" t="s">
        <v>516</v>
      </c>
      <c r="F15" s="78">
        <v>58</v>
      </c>
      <c r="G15" s="2" t="s">
        <v>436</v>
      </c>
      <c r="H15" s="77">
        <v>8</v>
      </c>
      <c r="I15" s="21" t="s">
        <v>332</v>
      </c>
      <c r="J15" s="78">
        <v>0</v>
      </c>
      <c r="K15" s="2" t="s">
        <v>5</v>
      </c>
      <c r="L15" s="77">
        <v>86</v>
      </c>
      <c r="M15" s="21" t="s">
        <v>244</v>
      </c>
      <c r="N15" s="2">
        <v>0</v>
      </c>
      <c r="O15" s="2" t="s">
        <v>5</v>
      </c>
      <c r="P15" s="77">
        <v>20</v>
      </c>
      <c r="Q15" s="21" t="s">
        <v>66</v>
      </c>
      <c r="R15" s="77">
        <v>16</v>
      </c>
      <c r="S15" s="21" t="s">
        <v>25</v>
      </c>
      <c r="T15" s="78">
        <v>153</v>
      </c>
      <c r="U15" s="2" t="s">
        <v>317</v>
      </c>
    </row>
    <row r="16" spans="1:23" x14ac:dyDescent="0.2">
      <c r="A16" s="2" t="s">
        <v>61</v>
      </c>
      <c r="B16" s="116" t="s">
        <v>110</v>
      </c>
      <c r="C16" s="173">
        <v>294</v>
      </c>
      <c r="D16" s="77">
        <v>234</v>
      </c>
      <c r="E16" s="21" t="s">
        <v>649</v>
      </c>
      <c r="F16" s="78">
        <v>50</v>
      </c>
      <c r="G16" s="2" t="s">
        <v>71</v>
      </c>
      <c r="H16" s="77">
        <v>0</v>
      </c>
      <c r="I16" s="21" t="s">
        <v>5</v>
      </c>
      <c r="J16" s="78">
        <v>0</v>
      </c>
      <c r="K16" s="2" t="s">
        <v>5</v>
      </c>
      <c r="L16" s="77">
        <v>56</v>
      </c>
      <c r="M16" s="21" t="s">
        <v>70</v>
      </c>
      <c r="N16" s="158"/>
      <c r="O16" s="158"/>
      <c r="P16" s="159"/>
      <c r="Q16" s="156"/>
      <c r="R16" s="77">
        <v>3</v>
      </c>
      <c r="S16" s="21" t="s">
        <v>298</v>
      </c>
      <c r="T16" s="78">
        <v>24</v>
      </c>
      <c r="U16" s="2" t="s">
        <v>411</v>
      </c>
    </row>
    <row r="17" spans="1:21" x14ac:dyDescent="0.2">
      <c r="A17" s="2" t="s">
        <v>61</v>
      </c>
      <c r="B17" s="116" t="s">
        <v>113</v>
      </c>
      <c r="C17" s="173">
        <v>625</v>
      </c>
      <c r="D17" s="77">
        <v>297</v>
      </c>
      <c r="E17" s="21" t="s">
        <v>437</v>
      </c>
      <c r="F17" s="78">
        <v>180</v>
      </c>
      <c r="G17" s="2" t="s">
        <v>466</v>
      </c>
      <c r="H17" s="77">
        <v>6</v>
      </c>
      <c r="I17" s="21" t="s">
        <v>298</v>
      </c>
      <c r="J17" s="78">
        <v>0</v>
      </c>
      <c r="K17" s="2" t="s">
        <v>5</v>
      </c>
      <c r="L17" s="77">
        <v>67</v>
      </c>
      <c r="M17" s="21" t="s">
        <v>187</v>
      </c>
      <c r="N17" s="2">
        <v>0</v>
      </c>
      <c r="O17" s="2" t="s">
        <v>5</v>
      </c>
      <c r="P17" s="77">
        <v>21</v>
      </c>
      <c r="Q17" s="21" t="s">
        <v>321</v>
      </c>
      <c r="R17" s="77">
        <v>15</v>
      </c>
      <c r="S17" s="21" t="s">
        <v>22</v>
      </c>
      <c r="T17" s="78">
        <v>59</v>
      </c>
      <c r="U17" s="2" t="s">
        <v>415</v>
      </c>
    </row>
    <row r="18" spans="1:21" x14ac:dyDescent="0.2">
      <c r="A18" s="2" t="s">
        <v>61</v>
      </c>
      <c r="B18" s="116" t="s">
        <v>116</v>
      </c>
      <c r="C18" s="173">
        <v>733</v>
      </c>
      <c r="D18" s="77">
        <v>273</v>
      </c>
      <c r="E18" s="21" t="s">
        <v>353</v>
      </c>
      <c r="F18" s="78">
        <v>28</v>
      </c>
      <c r="G18" s="2" t="s">
        <v>87</v>
      </c>
      <c r="H18" s="77">
        <v>4</v>
      </c>
      <c r="I18" s="21" t="s">
        <v>260</v>
      </c>
      <c r="J18" s="78">
        <v>0</v>
      </c>
      <c r="K18" s="2" t="s">
        <v>5</v>
      </c>
      <c r="L18" s="77">
        <v>83</v>
      </c>
      <c r="M18" s="21" t="s">
        <v>455</v>
      </c>
      <c r="N18" s="2">
        <v>0</v>
      </c>
      <c r="O18" s="2" t="s">
        <v>5</v>
      </c>
      <c r="P18" s="77">
        <v>26</v>
      </c>
      <c r="Q18" s="21" t="s">
        <v>15</v>
      </c>
      <c r="R18" s="77">
        <v>8</v>
      </c>
      <c r="S18" s="21" t="s">
        <v>300</v>
      </c>
      <c r="T18" s="78">
        <v>166</v>
      </c>
      <c r="U18" s="2" t="s">
        <v>257</v>
      </c>
    </row>
    <row r="19" spans="1:21" x14ac:dyDescent="0.2">
      <c r="A19" s="2" t="s">
        <v>61</v>
      </c>
      <c r="B19" s="116" t="s">
        <v>121</v>
      </c>
      <c r="C19" s="173">
        <v>583</v>
      </c>
      <c r="D19" s="77">
        <v>425</v>
      </c>
      <c r="E19" s="21" t="s">
        <v>522</v>
      </c>
      <c r="F19" s="78">
        <v>171</v>
      </c>
      <c r="G19" s="2" t="s">
        <v>388</v>
      </c>
      <c r="H19" s="159"/>
      <c r="I19" s="156"/>
      <c r="J19" s="78">
        <v>11</v>
      </c>
      <c r="K19" s="2" t="s">
        <v>160</v>
      </c>
      <c r="L19" s="77">
        <v>409</v>
      </c>
      <c r="M19" s="21" t="s">
        <v>690</v>
      </c>
      <c r="N19" s="2">
        <v>0</v>
      </c>
      <c r="O19" s="2" t="s">
        <v>5</v>
      </c>
      <c r="P19" s="159"/>
      <c r="Q19" s="156"/>
      <c r="R19" s="77">
        <v>18</v>
      </c>
      <c r="S19" s="21" t="s">
        <v>66</v>
      </c>
      <c r="T19" s="157"/>
      <c r="U19" s="158"/>
    </row>
    <row r="20" spans="1:21" x14ac:dyDescent="0.2">
      <c r="A20" s="2" t="s">
        <v>61</v>
      </c>
      <c r="B20" s="116" t="s">
        <v>125</v>
      </c>
      <c r="C20" s="173">
        <v>985</v>
      </c>
      <c r="D20" s="77">
        <v>743</v>
      </c>
      <c r="E20" s="21" t="s">
        <v>569</v>
      </c>
      <c r="F20" s="78">
        <v>102</v>
      </c>
      <c r="G20" s="2" t="s">
        <v>468</v>
      </c>
      <c r="H20" s="77">
        <v>6</v>
      </c>
      <c r="I20" s="21" t="s">
        <v>461</v>
      </c>
      <c r="J20" s="78">
        <v>28</v>
      </c>
      <c r="K20" s="2" t="s">
        <v>19</v>
      </c>
      <c r="L20" s="77">
        <v>492</v>
      </c>
      <c r="M20" s="21" t="s">
        <v>472</v>
      </c>
      <c r="N20" s="158"/>
      <c r="O20" s="158"/>
      <c r="P20" s="77">
        <v>10</v>
      </c>
      <c r="Q20" s="21" t="s">
        <v>298</v>
      </c>
      <c r="R20" s="77">
        <v>49</v>
      </c>
      <c r="S20" s="21" t="s">
        <v>359</v>
      </c>
      <c r="T20" s="78">
        <v>241</v>
      </c>
      <c r="U20" s="2" t="s">
        <v>147</v>
      </c>
    </row>
    <row r="21" spans="1:21" x14ac:dyDescent="0.2">
      <c r="A21" s="2" t="s">
        <v>61</v>
      </c>
      <c r="B21" s="116" t="s">
        <v>129</v>
      </c>
      <c r="C21" s="173">
        <v>732</v>
      </c>
      <c r="D21" s="77">
        <v>308</v>
      </c>
      <c r="E21" s="21" t="s">
        <v>21</v>
      </c>
      <c r="F21" s="78">
        <v>128</v>
      </c>
      <c r="G21" s="2" t="s">
        <v>325</v>
      </c>
      <c r="H21" s="77">
        <v>10</v>
      </c>
      <c r="I21" s="21" t="s">
        <v>226</v>
      </c>
      <c r="J21" s="78">
        <v>0</v>
      </c>
      <c r="K21" s="2" t="s">
        <v>5</v>
      </c>
      <c r="L21" s="77">
        <v>79</v>
      </c>
      <c r="M21" s="21" t="s">
        <v>8</v>
      </c>
      <c r="N21" s="2">
        <v>0</v>
      </c>
      <c r="O21" s="2" t="s">
        <v>5</v>
      </c>
      <c r="P21" s="77">
        <v>51</v>
      </c>
      <c r="Q21" s="21" t="s">
        <v>383</v>
      </c>
      <c r="R21" s="77">
        <v>4</v>
      </c>
      <c r="S21" s="21" t="s">
        <v>260</v>
      </c>
      <c r="T21" s="78">
        <v>188</v>
      </c>
      <c r="U21" s="2" t="s">
        <v>171</v>
      </c>
    </row>
    <row r="22" spans="1:21" x14ac:dyDescent="0.2">
      <c r="A22" s="2" t="s">
        <v>61</v>
      </c>
      <c r="B22" s="116" t="s">
        <v>134</v>
      </c>
      <c r="C22" s="173">
        <v>916</v>
      </c>
      <c r="D22" s="77">
        <v>771</v>
      </c>
      <c r="E22" s="21" t="s">
        <v>528</v>
      </c>
      <c r="F22" s="78">
        <v>67</v>
      </c>
      <c r="G22" s="2" t="s">
        <v>457</v>
      </c>
      <c r="H22" s="77">
        <v>14</v>
      </c>
      <c r="I22" s="21" t="s">
        <v>107</v>
      </c>
      <c r="J22" s="78">
        <v>10</v>
      </c>
      <c r="K22" s="2" t="s">
        <v>300</v>
      </c>
      <c r="L22" s="77">
        <v>386</v>
      </c>
      <c r="M22" s="21" t="s">
        <v>21</v>
      </c>
      <c r="N22" s="2">
        <v>0</v>
      </c>
      <c r="O22" s="2" t="s">
        <v>5</v>
      </c>
      <c r="P22" s="77">
        <v>17</v>
      </c>
      <c r="Q22" s="21" t="s">
        <v>160</v>
      </c>
      <c r="R22" s="77">
        <v>33</v>
      </c>
      <c r="S22" s="21" t="s">
        <v>48</v>
      </c>
      <c r="T22" s="78">
        <v>234</v>
      </c>
      <c r="U22" s="2" t="s">
        <v>281</v>
      </c>
    </row>
    <row r="23" spans="1:21" x14ac:dyDescent="0.2">
      <c r="A23" s="2" t="s">
        <v>61</v>
      </c>
      <c r="B23" s="116" t="s">
        <v>138</v>
      </c>
      <c r="C23" s="173">
        <v>294</v>
      </c>
      <c r="D23" s="77">
        <v>57</v>
      </c>
      <c r="E23" s="21" t="s">
        <v>266</v>
      </c>
      <c r="F23" s="78">
        <v>50</v>
      </c>
      <c r="G23" s="2" t="s">
        <v>71</v>
      </c>
      <c r="H23" s="77">
        <v>4</v>
      </c>
      <c r="I23" s="21" t="s">
        <v>226</v>
      </c>
      <c r="J23" s="78">
        <v>0</v>
      </c>
      <c r="K23" s="2" t="s">
        <v>5</v>
      </c>
      <c r="L23" s="77">
        <v>16</v>
      </c>
      <c r="M23" s="21" t="s">
        <v>93</v>
      </c>
      <c r="N23" s="2">
        <v>0</v>
      </c>
      <c r="O23" s="2" t="s">
        <v>5</v>
      </c>
      <c r="P23" s="77">
        <v>3</v>
      </c>
      <c r="Q23" s="21" t="s">
        <v>298</v>
      </c>
      <c r="R23" s="77">
        <v>0</v>
      </c>
      <c r="S23" s="21" t="s">
        <v>5</v>
      </c>
      <c r="T23" s="78">
        <v>62</v>
      </c>
      <c r="U23" s="2" t="s">
        <v>140</v>
      </c>
    </row>
    <row r="24" spans="1:21" x14ac:dyDescent="0.2">
      <c r="A24" s="2" t="s">
        <v>61</v>
      </c>
      <c r="B24" s="116" t="s">
        <v>141</v>
      </c>
      <c r="C24" s="173">
        <v>611</v>
      </c>
      <c r="D24" s="77">
        <v>292</v>
      </c>
      <c r="E24" s="21" t="s">
        <v>402</v>
      </c>
      <c r="F24" s="78">
        <v>93</v>
      </c>
      <c r="G24" s="2" t="s">
        <v>320</v>
      </c>
      <c r="H24" s="77">
        <v>3</v>
      </c>
      <c r="I24" s="21" t="s">
        <v>260</v>
      </c>
      <c r="J24" s="78">
        <v>0</v>
      </c>
      <c r="K24" s="2" t="s">
        <v>5</v>
      </c>
      <c r="L24" s="77">
        <v>68</v>
      </c>
      <c r="M24" s="21" t="s">
        <v>284</v>
      </c>
      <c r="N24" s="2">
        <v>0</v>
      </c>
      <c r="O24" s="2" t="s">
        <v>5</v>
      </c>
      <c r="P24" s="77">
        <v>27</v>
      </c>
      <c r="Q24" s="21" t="s">
        <v>333</v>
      </c>
      <c r="R24" s="77">
        <v>6</v>
      </c>
      <c r="S24" s="21" t="s">
        <v>298</v>
      </c>
      <c r="T24" s="78">
        <v>92</v>
      </c>
      <c r="U24" s="2" t="s">
        <v>309</v>
      </c>
    </row>
    <row r="25" spans="1:21" x14ac:dyDescent="0.2">
      <c r="A25" s="2" t="s">
        <v>61</v>
      </c>
      <c r="B25" s="116" t="s">
        <v>145</v>
      </c>
      <c r="C25" s="173">
        <v>319</v>
      </c>
      <c r="D25" s="77">
        <v>244</v>
      </c>
      <c r="E25" s="21" t="s">
        <v>566</v>
      </c>
      <c r="F25" s="78">
        <v>113</v>
      </c>
      <c r="G25" s="2" t="s">
        <v>349</v>
      </c>
      <c r="H25" s="159"/>
      <c r="I25" s="156"/>
      <c r="J25" s="78">
        <v>0</v>
      </c>
      <c r="K25" s="2" t="s">
        <v>5</v>
      </c>
      <c r="L25" s="77">
        <v>88</v>
      </c>
      <c r="M25" s="21" t="s">
        <v>302</v>
      </c>
      <c r="N25" s="2">
        <v>0</v>
      </c>
      <c r="O25" s="2" t="s">
        <v>5</v>
      </c>
      <c r="P25" s="77">
        <v>6</v>
      </c>
      <c r="Q25" s="21" t="s">
        <v>160</v>
      </c>
      <c r="R25" s="77">
        <v>10</v>
      </c>
      <c r="S25" s="21" t="s">
        <v>66</v>
      </c>
      <c r="T25" s="157"/>
      <c r="U25" s="158"/>
    </row>
    <row r="26" spans="1:21" x14ac:dyDescent="0.2">
      <c r="A26" s="2" t="s">
        <v>61</v>
      </c>
      <c r="B26" s="116" t="s">
        <v>151</v>
      </c>
      <c r="C26" s="173">
        <v>1353</v>
      </c>
      <c r="D26" s="77">
        <v>1029</v>
      </c>
      <c r="E26" s="21" t="s">
        <v>562</v>
      </c>
      <c r="F26" s="78">
        <v>299</v>
      </c>
      <c r="G26" s="2" t="s">
        <v>264</v>
      </c>
      <c r="H26" s="77">
        <v>3</v>
      </c>
      <c r="I26" s="21" t="s">
        <v>375</v>
      </c>
      <c r="J26" s="78">
        <v>22</v>
      </c>
      <c r="K26" s="2" t="s">
        <v>150</v>
      </c>
      <c r="L26" s="77">
        <v>633</v>
      </c>
      <c r="M26" s="21" t="s">
        <v>510</v>
      </c>
      <c r="N26" s="158"/>
      <c r="O26" s="158"/>
      <c r="P26" s="77">
        <v>47</v>
      </c>
      <c r="Q26" s="21" t="s">
        <v>15</v>
      </c>
      <c r="R26" s="77">
        <v>65</v>
      </c>
      <c r="S26" s="21" t="s">
        <v>82</v>
      </c>
      <c r="T26" s="78">
        <v>360</v>
      </c>
      <c r="U26" s="2" t="s">
        <v>272</v>
      </c>
    </row>
    <row r="27" spans="1:21" x14ac:dyDescent="0.2">
      <c r="A27" s="2" t="s">
        <v>61</v>
      </c>
      <c r="B27" s="116" t="s">
        <v>154</v>
      </c>
      <c r="C27" s="173">
        <v>724</v>
      </c>
      <c r="D27" s="77">
        <v>570</v>
      </c>
      <c r="E27" s="21" t="s">
        <v>650</v>
      </c>
      <c r="F27" s="78">
        <v>130</v>
      </c>
      <c r="G27" s="2" t="s">
        <v>330</v>
      </c>
      <c r="H27" s="77">
        <v>8</v>
      </c>
      <c r="I27" s="21" t="s">
        <v>300</v>
      </c>
      <c r="J27" s="78">
        <v>14</v>
      </c>
      <c r="K27" s="2" t="s">
        <v>160</v>
      </c>
      <c r="L27" s="77">
        <v>407</v>
      </c>
      <c r="M27" s="21" t="s">
        <v>537</v>
      </c>
      <c r="N27" s="2">
        <v>0</v>
      </c>
      <c r="O27" s="2" t="s">
        <v>5</v>
      </c>
      <c r="P27" s="77">
        <v>24</v>
      </c>
      <c r="Q27" s="21" t="s">
        <v>50</v>
      </c>
      <c r="R27" s="77">
        <v>50</v>
      </c>
      <c r="S27" s="21" t="s">
        <v>316</v>
      </c>
      <c r="T27" s="78">
        <v>266</v>
      </c>
      <c r="U27" s="2" t="s">
        <v>394</v>
      </c>
    </row>
    <row r="28" spans="1:21" x14ac:dyDescent="0.2">
      <c r="A28" s="2" t="s">
        <v>61</v>
      </c>
      <c r="B28" s="116" t="s">
        <v>158</v>
      </c>
      <c r="C28" s="173">
        <v>388</v>
      </c>
      <c r="D28" s="77">
        <v>292</v>
      </c>
      <c r="E28" s="21" t="s">
        <v>611</v>
      </c>
      <c r="F28" s="78">
        <v>71</v>
      </c>
      <c r="G28" s="2" t="s">
        <v>76</v>
      </c>
      <c r="H28" s="159"/>
      <c r="I28" s="156"/>
      <c r="J28" s="78">
        <v>48</v>
      </c>
      <c r="K28" s="2" t="s">
        <v>101</v>
      </c>
      <c r="L28" s="77">
        <v>247</v>
      </c>
      <c r="M28" s="21" t="s">
        <v>543</v>
      </c>
      <c r="N28" s="2">
        <v>0</v>
      </c>
      <c r="O28" s="2" t="s">
        <v>5</v>
      </c>
      <c r="P28" s="159"/>
      <c r="Q28" s="156"/>
      <c r="R28" s="77">
        <v>11</v>
      </c>
      <c r="S28" s="21" t="s">
        <v>19</v>
      </c>
      <c r="T28" s="78">
        <v>118</v>
      </c>
      <c r="U28" s="2" t="s">
        <v>268</v>
      </c>
    </row>
    <row r="29" spans="1:21" x14ac:dyDescent="0.2">
      <c r="A29" s="2" t="s">
        <v>61</v>
      </c>
      <c r="B29" s="116" t="s">
        <v>161</v>
      </c>
      <c r="C29" s="173">
        <v>371</v>
      </c>
      <c r="D29" s="77">
        <v>187</v>
      </c>
      <c r="E29" s="21" t="s">
        <v>277</v>
      </c>
      <c r="F29" s="78">
        <v>71</v>
      </c>
      <c r="G29" s="2" t="s">
        <v>204</v>
      </c>
      <c r="H29" s="77">
        <v>4</v>
      </c>
      <c r="I29" s="21" t="s">
        <v>300</v>
      </c>
      <c r="J29" s="78">
        <v>0</v>
      </c>
      <c r="K29" s="2" t="s">
        <v>5</v>
      </c>
      <c r="L29" s="77">
        <v>24</v>
      </c>
      <c r="M29" s="21" t="s">
        <v>340</v>
      </c>
      <c r="N29" s="2">
        <v>0</v>
      </c>
      <c r="O29" s="2" t="s">
        <v>5</v>
      </c>
      <c r="P29" s="159"/>
      <c r="Q29" s="156"/>
      <c r="R29" s="159"/>
      <c r="S29" s="156"/>
      <c r="T29" s="78">
        <v>72</v>
      </c>
      <c r="U29" s="2" t="s">
        <v>266</v>
      </c>
    </row>
    <row r="30" spans="1:21" x14ac:dyDescent="0.2">
      <c r="A30" s="2" t="s">
        <v>61</v>
      </c>
      <c r="B30" s="116" t="s">
        <v>164</v>
      </c>
      <c r="C30" s="173">
        <v>494</v>
      </c>
      <c r="D30" s="77">
        <v>245</v>
      </c>
      <c r="E30" s="21" t="s">
        <v>215</v>
      </c>
      <c r="F30" s="78">
        <v>173</v>
      </c>
      <c r="G30" s="2" t="s">
        <v>130</v>
      </c>
      <c r="H30" s="77">
        <v>3</v>
      </c>
      <c r="I30" s="21" t="s">
        <v>461</v>
      </c>
      <c r="J30" s="78">
        <v>0</v>
      </c>
      <c r="K30" s="2" t="s">
        <v>5</v>
      </c>
      <c r="L30" s="77">
        <v>23</v>
      </c>
      <c r="M30" s="21" t="s">
        <v>231</v>
      </c>
      <c r="N30" s="2">
        <v>0</v>
      </c>
      <c r="O30" s="2" t="s">
        <v>5</v>
      </c>
      <c r="P30" s="77">
        <v>5</v>
      </c>
      <c r="Q30" s="21" t="s">
        <v>298</v>
      </c>
      <c r="R30" s="159"/>
      <c r="S30" s="156"/>
      <c r="T30" s="78">
        <v>104</v>
      </c>
      <c r="U30" s="2" t="s">
        <v>140</v>
      </c>
    </row>
    <row r="31" spans="1:21" x14ac:dyDescent="0.2">
      <c r="A31" s="2" t="s">
        <v>61</v>
      </c>
      <c r="B31" s="116" t="s">
        <v>166</v>
      </c>
      <c r="C31" s="173">
        <v>407</v>
      </c>
      <c r="D31" s="77">
        <v>182</v>
      </c>
      <c r="E31" s="21" t="s">
        <v>348</v>
      </c>
      <c r="F31" s="78">
        <v>109</v>
      </c>
      <c r="G31" s="2" t="s">
        <v>368</v>
      </c>
      <c r="H31" s="77">
        <v>0</v>
      </c>
      <c r="I31" s="21" t="s">
        <v>5</v>
      </c>
      <c r="J31" s="157"/>
      <c r="K31" s="158"/>
      <c r="L31" s="77">
        <v>38</v>
      </c>
      <c r="M31" s="21" t="s">
        <v>85</v>
      </c>
      <c r="N31" s="2">
        <v>0</v>
      </c>
      <c r="O31" s="2" t="s">
        <v>5</v>
      </c>
      <c r="P31" s="77">
        <v>6</v>
      </c>
      <c r="Q31" s="21" t="s">
        <v>107</v>
      </c>
      <c r="R31" s="77">
        <v>3</v>
      </c>
      <c r="S31" s="21" t="s">
        <v>408</v>
      </c>
      <c r="T31" s="78">
        <v>28</v>
      </c>
      <c r="U31" s="2" t="s">
        <v>316</v>
      </c>
    </row>
    <row r="32" spans="1:21" x14ac:dyDescent="0.2">
      <c r="A32" s="2" t="s">
        <v>61</v>
      </c>
      <c r="B32" s="116" t="s">
        <v>170</v>
      </c>
      <c r="C32" s="173">
        <v>896</v>
      </c>
      <c r="D32" s="77">
        <v>508</v>
      </c>
      <c r="E32" s="21" t="s">
        <v>32</v>
      </c>
      <c r="F32" s="78">
        <v>103</v>
      </c>
      <c r="G32" s="2" t="s">
        <v>484</v>
      </c>
      <c r="H32" s="77">
        <v>6</v>
      </c>
      <c r="I32" s="21" t="s">
        <v>408</v>
      </c>
      <c r="J32" s="78">
        <v>27</v>
      </c>
      <c r="K32" s="2" t="s">
        <v>276</v>
      </c>
      <c r="L32" s="77">
        <v>265</v>
      </c>
      <c r="M32" s="21" t="s">
        <v>131</v>
      </c>
      <c r="N32" s="2">
        <v>0</v>
      </c>
      <c r="O32" s="2" t="s">
        <v>5</v>
      </c>
      <c r="P32" s="77">
        <v>36</v>
      </c>
      <c r="Q32" s="21" t="s">
        <v>12</v>
      </c>
      <c r="R32" s="77">
        <v>35</v>
      </c>
      <c r="S32" s="21" t="s">
        <v>319</v>
      </c>
      <c r="T32" s="78">
        <v>318</v>
      </c>
      <c r="U32" s="2" t="s">
        <v>360</v>
      </c>
    </row>
    <row r="33" spans="1:21" x14ac:dyDescent="0.2">
      <c r="A33" s="2" t="s">
        <v>61</v>
      </c>
      <c r="B33" s="116" t="s">
        <v>174</v>
      </c>
      <c r="C33" s="173">
        <v>522</v>
      </c>
      <c r="D33" s="77">
        <v>263</v>
      </c>
      <c r="E33" s="21" t="s">
        <v>277</v>
      </c>
      <c r="F33" s="78">
        <v>75</v>
      </c>
      <c r="G33" s="2" t="s">
        <v>185</v>
      </c>
      <c r="H33" s="77">
        <v>3</v>
      </c>
      <c r="I33" s="21" t="s">
        <v>461</v>
      </c>
      <c r="J33" s="78">
        <v>0</v>
      </c>
      <c r="K33" s="2" t="s">
        <v>5</v>
      </c>
      <c r="L33" s="77">
        <v>66</v>
      </c>
      <c r="M33" s="21" t="s">
        <v>80</v>
      </c>
      <c r="N33" s="2">
        <v>0</v>
      </c>
      <c r="O33" s="2" t="s">
        <v>5</v>
      </c>
      <c r="P33" s="77">
        <v>16</v>
      </c>
      <c r="Q33" s="21" t="s">
        <v>66</v>
      </c>
      <c r="R33" s="159"/>
      <c r="S33" s="156"/>
      <c r="T33" s="78">
        <v>86</v>
      </c>
      <c r="U33" s="2" t="s">
        <v>228</v>
      </c>
    </row>
    <row r="34" spans="1:21" x14ac:dyDescent="0.2">
      <c r="A34" s="2" t="s">
        <v>61</v>
      </c>
      <c r="B34" s="116" t="s">
        <v>178</v>
      </c>
      <c r="C34" s="173">
        <v>1026</v>
      </c>
      <c r="D34" s="77">
        <v>644</v>
      </c>
      <c r="E34" s="21" t="s">
        <v>651</v>
      </c>
      <c r="F34" s="78">
        <v>242</v>
      </c>
      <c r="G34" s="2" t="s">
        <v>343</v>
      </c>
      <c r="H34" s="77">
        <v>8</v>
      </c>
      <c r="I34" s="21" t="s">
        <v>417</v>
      </c>
      <c r="J34" s="78">
        <v>11</v>
      </c>
      <c r="K34" s="2" t="s">
        <v>300</v>
      </c>
      <c r="L34" s="77">
        <v>476</v>
      </c>
      <c r="M34" s="21" t="s">
        <v>477</v>
      </c>
      <c r="N34" s="2">
        <v>0</v>
      </c>
      <c r="O34" s="2" t="s">
        <v>5</v>
      </c>
      <c r="P34" s="159"/>
      <c r="Q34" s="156"/>
      <c r="R34" s="77">
        <v>26</v>
      </c>
      <c r="S34" s="21" t="s">
        <v>25</v>
      </c>
      <c r="T34" s="78">
        <v>329</v>
      </c>
      <c r="U34" s="2" t="s">
        <v>480</v>
      </c>
    </row>
    <row r="35" spans="1:21" x14ac:dyDescent="0.2">
      <c r="A35" s="2" t="s">
        <v>61</v>
      </c>
      <c r="B35" s="116" t="s">
        <v>181</v>
      </c>
      <c r="C35" s="173">
        <v>437</v>
      </c>
      <c r="D35" s="77">
        <v>268</v>
      </c>
      <c r="E35" s="21" t="s">
        <v>538</v>
      </c>
      <c r="F35" s="78">
        <v>80</v>
      </c>
      <c r="G35" s="2" t="s">
        <v>76</v>
      </c>
      <c r="H35" s="159"/>
      <c r="I35" s="156"/>
      <c r="J35" s="78">
        <v>0</v>
      </c>
      <c r="K35" s="2" t="s">
        <v>5</v>
      </c>
      <c r="L35" s="77">
        <v>54</v>
      </c>
      <c r="M35" s="21" t="s">
        <v>101</v>
      </c>
      <c r="N35" s="2">
        <v>0</v>
      </c>
      <c r="O35" s="2" t="s">
        <v>5</v>
      </c>
      <c r="P35" s="77">
        <v>36</v>
      </c>
      <c r="Q35" s="21" t="s">
        <v>411</v>
      </c>
      <c r="R35" s="77">
        <v>8</v>
      </c>
      <c r="S35" s="21" t="s">
        <v>351</v>
      </c>
      <c r="T35" s="78">
        <v>147</v>
      </c>
      <c r="U35" s="2" t="s">
        <v>261</v>
      </c>
    </row>
    <row r="36" spans="1:21" x14ac:dyDescent="0.2">
      <c r="A36" s="2" t="s">
        <v>61</v>
      </c>
      <c r="B36" s="116" t="s">
        <v>186</v>
      </c>
      <c r="C36" s="173">
        <v>438</v>
      </c>
      <c r="D36" s="77">
        <v>69</v>
      </c>
      <c r="E36" s="21" t="s">
        <v>133</v>
      </c>
      <c r="F36" s="78">
        <v>16</v>
      </c>
      <c r="G36" s="2" t="s">
        <v>120</v>
      </c>
      <c r="H36" s="77">
        <v>0</v>
      </c>
      <c r="I36" s="21" t="s">
        <v>5</v>
      </c>
      <c r="J36" s="78">
        <v>0</v>
      </c>
      <c r="K36" s="2" t="s">
        <v>5</v>
      </c>
      <c r="L36" s="77">
        <v>46</v>
      </c>
      <c r="M36" s="21" t="s">
        <v>230</v>
      </c>
      <c r="N36" s="2">
        <v>0</v>
      </c>
      <c r="O36" s="2" t="s">
        <v>5</v>
      </c>
      <c r="P36" s="77">
        <v>3</v>
      </c>
      <c r="Q36" s="21" t="s">
        <v>408</v>
      </c>
      <c r="R36" s="77">
        <v>4</v>
      </c>
      <c r="S36" s="21" t="s">
        <v>390</v>
      </c>
      <c r="T36" s="78">
        <v>10</v>
      </c>
      <c r="U36" s="2" t="s">
        <v>323</v>
      </c>
    </row>
    <row r="37" spans="1:21" x14ac:dyDescent="0.2">
      <c r="A37" s="2" t="s">
        <v>61</v>
      </c>
      <c r="B37" s="116" t="s">
        <v>190</v>
      </c>
      <c r="C37" s="173">
        <v>88</v>
      </c>
      <c r="D37" s="77">
        <v>7</v>
      </c>
      <c r="E37" s="21" t="s">
        <v>279</v>
      </c>
      <c r="F37" s="78">
        <v>15</v>
      </c>
      <c r="G37" s="2" t="s">
        <v>71</v>
      </c>
      <c r="H37" s="159"/>
      <c r="I37" s="156"/>
      <c r="J37" s="78">
        <v>0</v>
      </c>
      <c r="K37" s="2" t="s">
        <v>5</v>
      </c>
      <c r="L37" s="77">
        <v>0</v>
      </c>
      <c r="M37" s="21" t="s">
        <v>5</v>
      </c>
      <c r="N37" s="2">
        <v>0</v>
      </c>
      <c r="O37" s="2" t="s">
        <v>5</v>
      </c>
      <c r="P37" s="159"/>
      <c r="Q37" s="156"/>
      <c r="R37" s="159"/>
      <c r="S37" s="156"/>
      <c r="T37" s="78">
        <v>10</v>
      </c>
      <c r="U37" s="2" t="s">
        <v>209</v>
      </c>
    </row>
    <row r="38" spans="1:21" x14ac:dyDescent="0.2">
      <c r="A38" s="2" t="s">
        <v>61</v>
      </c>
      <c r="B38" s="116" t="s">
        <v>2</v>
      </c>
      <c r="C38" s="123">
        <v>19869</v>
      </c>
      <c r="D38" s="77">
        <v>12587</v>
      </c>
      <c r="E38" s="21" t="s">
        <v>812</v>
      </c>
      <c r="F38" s="77">
        <v>3305</v>
      </c>
      <c r="G38" s="21" t="s">
        <v>75</v>
      </c>
      <c r="H38" s="77">
        <v>190</v>
      </c>
      <c r="I38" s="21" t="s">
        <v>298</v>
      </c>
      <c r="J38" s="77">
        <v>255</v>
      </c>
      <c r="K38" s="21" t="s">
        <v>256</v>
      </c>
      <c r="L38" s="77">
        <v>6354</v>
      </c>
      <c r="M38" s="21" t="s">
        <v>494</v>
      </c>
      <c r="N38" s="77">
        <v>38</v>
      </c>
      <c r="O38" s="21" t="s">
        <v>375</v>
      </c>
      <c r="P38" s="77">
        <v>469</v>
      </c>
      <c r="Q38" s="21" t="s">
        <v>22</v>
      </c>
      <c r="R38" s="77">
        <v>581</v>
      </c>
      <c r="S38" s="21" t="s">
        <v>18</v>
      </c>
      <c r="T38" s="77">
        <v>4167</v>
      </c>
      <c r="U38" s="21" t="s">
        <v>813</v>
      </c>
    </row>
    <row r="39" spans="1:21" x14ac:dyDescent="0.2">
      <c r="A39" s="2" t="s">
        <v>196</v>
      </c>
      <c r="B39" s="116" t="s">
        <v>62</v>
      </c>
      <c r="C39" s="173">
        <v>546</v>
      </c>
      <c r="D39" s="77">
        <v>210</v>
      </c>
      <c r="E39" s="21" t="s">
        <v>380</v>
      </c>
      <c r="F39" s="78">
        <v>45</v>
      </c>
      <c r="G39" s="2" t="s">
        <v>411</v>
      </c>
      <c r="H39" s="77">
        <v>7</v>
      </c>
      <c r="I39" s="21" t="s">
        <v>256</v>
      </c>
      <c r="J39" s="78">
        <v>0</v>
      </c>
      <c r="K39" s="2" t="s">
        <v>5</v>
      </c>
      <c r="L39" s="77">
        <v>57</v>
      </c>
      <c r="M39" s="21" t="s">
        <v>468</v>
      </c>
      <c r="N39" s="20">
        <v>0</v>
      </c>
      <c r="O39" s="21" t="s">
        <v>5</v>
      </c>
      <c r="P39" s="86">
        <v>22</v>
      </c>
      <c r="Q39" s="21" t="s">
        <v>12</v>
      </c>
      <c r="R39" s="77">
        <v>6</v>
      </c>
      <c r="S39" s="21" t="s">
        <v>300</v>
      </c>
      <c r="T39" s="78">
        <v>89</v>
      </c>
      <c r="U39" s="2" t="s">
        <v>305</v>
      </c>
    </row>
    <row r="40" spans="1:21" x14ac:dyDescent="0.2">
      <c r="A40" s="2" t="s">
        <v>196</v>
      </c>
      <c r="B40" s="116" t="s">
        <v>67</v>
      </c>
      <c r="C40" s="173">
        <v>510</v>
      </c>
      <c r="D40" s="77">
        <v>234</v>
      </c>
      <c r="E40" s="21" t="s">
        <v>497</v>
      </c>
      <c r="F40" s="78">
        <v>127</v>
      </c>
      <c r="G40" s="2" t="s">
        <v>84</v>
      </c>
      <c r="H40" s="159"/>
      <c r="I40" s="156"/>
      <c r="J40" s="78">
        <v>0</v>
      </c>
      <c r="K40" s="2" t="s">
        <v>5</v>
      </c>
      <c r="L40" s="77">
        <v>48</v>
      </c>
      <c r="M40" s="21" t="s">
        <v>415</v>
      </c>
      <c r="N40" s="20">
        <v>0</v>
      </c>
      <c r="O40" s="21" t="s">
        <v>5</v>
      </c>
      <c r="P40" s="86">
        <v>7</v>
      </c>
      <c r="Q40" s="21" t="s">
        <v>226</v>
      </c>
      <c r="R40" s="77">
        <v>5</v>
      </c>
      <c r="S40" s="21" t="s">
        <v>298</v>
      </c>
      <c r="T40" s="78">
        <v>31</v>
      </c>
      <c r="U40" s="2" t="s">
        <v>43</v>
      </c>
    </row>
    <row r="41" spans="1:21" x14ac:dyDescent="0.2">
      <c r="A41" s="2" t="s">
        <v>196</v>
      </c>
      <c r="B41" s="116" t="s">
        <v>72</v>
      </c>
      <c r="C41" s="173">
        <v>1133</v>
      </c>
      <c r="D41" s="77">
        <v>370</v>
      </c>
      <c r="E41" s="21" t="s">
        <v>239</v>
      </c>
      <c r="F41" s="78">
        <v>106</v>
      </c>
      <c r="G41" s="2" t="s">
        <v>415</v>
      </c>
      <c r="H41" s="77">
        <v>12</v>
      </c>
      <c r="I41" s="21" t="s">
        <v>300</v>
      </c>
      <c r="J41" s="78">
        <v>0</v>
      </c>
      <c r="K41" s="2" t="s">
        <v>5</v>
      </c>
      <c r="L41" s="77">
        <v>185</v>
      </c>
      <c r="M41" s="21" t="s">
        <v>305</v>
      </c>
      <c r="N41" s="20">
        <v>0</v>
      </c>
      <c r="O41" s="21" t="s">
        <v>5</v>
      </c>
      <c r="P41" s="86">
        <v>30</v>
      </c>
      <c r="Q41" s="21" t="s">
        <v>177</v>
      </c>
      <c r="R41" s="77">
        <v>24</v>
      </c>
      <c r="S41" s="21" t="s">
        <v>293</v>
      </c>
      <c r="T41" s="78">
        <v>259</v>
      </c>
      <c r="U41" s="2" t="s">
        <v>270</v>
      </c>
    </row>
    <row r="42" spans="1:21" x14ac:dyDescent="0.2">
      <c r="A42" s="2" t="s">
        <v>196</v>
      </c>
      <c r="B42" s="116" t="s">
        <v>77</v>
      </c>
      <c r="C42" s="173">
        <v>1071</v>
      </c>
      <c r="D42" s="77">
        <v>818</v>
      </c>
      <c r="E42" s="21" t="s">
        <v>652</v>
      </c>
      <c r="F42" s="78">
        <v>210</v>
      </c>
      <c r="G42" s="2" t="s">
        <v>179</v>
      </c>
      <c r="H42" s="77">
        <v>18</v>
      </c>
      <c r="I42" s="21" t="s">
        <v>346</v>
      </c>
      <c r="J42" s="157"/>
      <c r="K42" s="158"/>
      <c r="L42" s="77">
        <v>234</v>
      </c>
      <c r="M42" s="21" t="s">
        <v>357</v>
      </c>
      <c r="N42" s="20">
        <v>0</v>
      </c>
      <c r="O42" s="21" t="s">
        <v>5</v>
      </c>
      <c r="P42" s="86">
        <v>32</v>
      </c>
      <c r="Q42" s="21" t="s">
        <v>276</v>
      </c>
      <c r="R42" s="77">
        <v>37</v>
      </c>
      <c r="S42" s="21" t="s">
        <v>15</v>
      </c>
      <c r="T42" s="78">
        <v>289</v>
      </c>
      <c r="U42" s="2" t="s">
        <v>211</v>
      </c>
    </row>
    <row r="43" spans="1:21" x14ac:dyDescent="0.2">
      <c r="A43" s="2" t="s">
        <v>196</v>
      </c>
      <c r="B43" s="116" t="s">
        <v>83</v>
      </c>
      <c r="C43" s="173">
        <v>778</v>
      </c>
      <c r="D43" s="77">
        <v>674</v>
      </c>
      <c r="E43" s="21" t="s">
        <v>618</v>
      </c>
      <c r="F43" s="78">
        <v>161</v>
      </c>
      <c r="G43" s="2" t="s">
        <v>308</v>
      </c>
      <c r="H43" s="77">
        <v>5</v>
      </c>
      <c r="I43" s="21" t="s">
        <v>461</v>
      </c>
      <c r="J43" s="78">
        <v>26</v>
      </c>
      <c r="K43" s="2" t="s">
        <v>50</v>
      </c>
      <c r="L43" s="77">
        <v>525</v>
      </c>
      <c r="M43" s="21" t="s">
        <v>653</v>
      </c>
      <c r="N43" s="20">
        <v>14</v>
      </c>
      <c r="O43" s="21" t="s">
        <v>351</v>
      </c>
      <c r="P43" s="86">
        <v>4</v>
      </c>
      <c r="Q43" s="21" t="s">
        <v>260</v>
      </c>
      <c r="R43" s="77">
        <v>33</v>
      </c>
      <c r="S43" s="21" t="s">
        <v>249</v>
      </c>
      <c r="T43" s="78">
        <v>234</v>
      </c>
      <c r="U43" s="2" t="s">
        <v>247</v>
      </c>
    </row>
    <row r="44" spans="1:21" x14ac:dyDescent="0.2">
      <c r="A44" s="2" t="s">
        <v>196</v>
      </c>
      <c r="B44" s="116" t="s">
        <v>88</v>
      </c>
      <c r="C44" s="173">
        <v>1097</v>
      </c>
      <c r="D44" s="77">
        <v>906</v>
      </c>
      <c r="E44" s="21" t="s">
        <v>654</v>
      </c>
      <c r="F44" s="78">
        <v>124</v>
      </c>
      <c r="G44" s="2" t="s">
        <v>455</v>
      </c>
      <c r="H44" s="77">
        <v>11</v>
      </c>
      <c r="I44" s="21" t="s">
        <v>298</v>
      </c>
      <c r="J44" s="78">
        <v>22</v>
      </c>
      <c r="K44" s="2" t="s">
        <v>169</v>
      </c>
      <c r="L44" s="77">
        <v>484</v>
      </c>
      <c r="M44" s="21" t="s">
        <v>362</v>
      </c>
      <c r="N44" s="20">
        <v>0</v>
      </c>
      <c r="O44" s="21" t="s">
        <v>5</v>
      </c>
      <c r="P44" s="183"/>
      <c r="Q44" s="183"/>
      <c r="R44" s="77">
        <v>49</v>
      </c>
      <c r="S44" s="21" t="s">
        <v>173</v>
      </c>
      <c r="T44" s="183"/>
      <c r="U44" s="183"/>
    </row>
    <row r="45" spans="1:21" x14ac:dyDescent="0.2">
      <c r="A45" s="2" t="s">
        <v>196</v>
      </c>
      <c r="B45" s="116" t="s">
        <v>95</v>
      </c>
      <c r="C45" s="173">
        <v>542</v>
      </c>
      <c r="D45" s="77">
        <v>329</v>
      </c>
      <c r="E45" s="21" t="s">
        <v>490</v>
      </c>
      <c r="F45" s="78">
        <v>74</v>
      </c>
      <c r="G45" s="2" t="s">
        <v>432</v>
      </c>
      <c r="H45" s="159"/>
      <c r="I45" s="156"/>
      <c r="J45" s="78">
        <v>0</v>
      </c>
      <c r="K45" s="2" t="s">
        <v>5</v>
      </c>
      <c r="L45" s="77">
        <v>83</v>
      </c>
      <c r="M45" s="21" t="s">
        <v>172</v>
      </c>
      <c r="N45" s="20">
        <v>0</v>
      </c>
      <c r="O45" s="21" t="s">
        <v>5</v>
      </c>
      <c r="P45" s="86">
        <v>14</v>
      </c>
      <c r="Q45" s="21" t="s">
        <v>177</v>
      </c>
      <c r="R45" s="77">
        <v>19</v>
      </c>
      <c r="S45" s="21" t="s">
        <v>15</v>
      </c>
      <c r="T45" s="78">
        <v>132</v>
      </c>
      <c r="U45" s="2" t="s">
        <v>225</v>
      </c>
    </row>
    <row r="46" spans="1:21" x14ac:dyDescent="0.2">
      <c r="A46" s="2" t="s">
        <v>196</v>
      </c>
      <c r="B46" s="116" t="s">
        <v>98</v>
      </c>
      <c r="C46" s="173">
        <v>676</v>
      </c>
      <c r="D46" s="77">
        <v>558</v>
      </c>
      <c r="E46" s="21" t="s">
        <v>655</v>
      </c>
      <c r="F46" s="78">
        <v>23</v>
      </c>
      <c r="G46" s="2" t="s">
        <v>321</v>
      </c>
      <c r="H46" s="77">
        <v>22</v>
      </c>
      <c r="I46" s="21" t="s">
        <v>50</v>
      </c>
      <c r="J46" s="78">
        <v>9</v>
      </c>
      <c r="K46" s="2" t="s">
        <v>256</v>
      </c>
      <c r="L46" s="77">
        <v>382</v>
      </c>
      <c r="M46" s="21" t="s">
        <v>9</v>
      </c>
      <c r="N46" s="184"/>
      <c r="O46" s="185"/>
      <c r="P46" s="86">
        <v>13</v>
      </c>
      <c r="Q46" s="21" t="s">
        <v>160</v>
      </c>
      <c r="R46" s="77">
        <v>42</v>
      </c>
      <c r="S46" s="21" t="s">
        <v>10</v>
      </c>
      <c r="T46" s="78">
        <v>256</v>
      </c>
      <c r="U46" s="2" t="s">
        <v>336</v>
      </c>
    </row>
    <row r="47" spans="1:21" x14ac:dyDescent="0.2">
      <c r="A47" s="2" t="s">
        <v>196</v>
      </c>
      <c r="B47" s="116" t="s">
        <v>103</v>
      </c>
      <c r="C47" s="173">
        <v>324</v>
      </c>
      <c r="D47" s="77">
        <v>277</v>
      </c>
      <c r="E47" s="21" t="s">
        <v>656</v>
      </c>
      <c r="F47" s="78">
        <v>26</v>
      </c>
      <c r="G47" s="2" t="s">
        <v>279</v>
      </c>
      <c r="H47" s="77">
        <v>9</v>
      </c>
      <c r="I47" s="21" t="s">
        <v>19</v>
      </c>
      <c r="J47" s="78">
        <v>28</v>
      </c>
      <c r="K47" s="2" t="s">
        <v>428</v>
      </c>
      <c r="L47" s="77">
        <v>227</v>
      </c>
      <c r="M47" s="21" t="s">
        <v>657</v>
      </c>
      <c r="N47" s="20">
        <v>20</v>
      </c>
      <c r="O47" s="21" t="s">
        <v>10</v>
      </c>
      <c r="P47" s="86">
        <v>0</v>
      </c>
      <c r="Q47" s="21" t="s">
        <v>5</v>
      </c>
      <c r="R47" s="77">
        <v>24</v>
      </c>
      <c r="S47" s="21" t="s">
        <v>459</v>
      </c>
      <c r="T47" s="78">
        <v>140</v>
      </c>
      <c r="U47" s="2" t="s">
        <v>24</v>
      </c>
    </row>
    <row r="48" spans="1:21" x14ac:dyDescent="0.2">
      <c r="A48" s="2" t="s">
        <v>196</v>
      </c>
      <c r="B48" s="116" t="s">
        <v>108</v>
      </c>
      <c r="C48" s="173">
        <v>640</v>
      </c>
      <c r="D48" s="77">
        <v>388</v>
      </c>
      <c r="E48" s="21" t="s">
        <v>478</v>
      </c>
      <c r="F48" s="78">
        <v>78</v>
      </c>
      <c r="G48" s="2" t="s">
        <v>102</v>
      </c>
      <c r="H48" s="77">
        <v>18</v>
      </c>
      <c r="I48" s="21" t="s">
        <v>19</v>
      </c>
      <c r="J48" s="157"/>
      <c r="K48" s="158"/>
      <c r="L48" s="77">
        <v>87</v>
      </c>
      <c r="M48" s="21" t="s">
        <v>136</v>
      </c>
      <c r="N48" s="20">
        <v>0</v>
      </c>
      <c r="O48" s="21" t="s">
        <v>5</v>
      </c>
      <c r="P48" s="86">
        <v>16</v>
      </c>
      <c r="Q48" s="21" t="s">
        <v>25</v>
      </c>
      <c r="R48" s="77">
        <v>16</v>
      </c>
      <c r="S48" s="21" t="s">
        <v>25</v>
      </c>
      <c r="T48" s="78">
        <v>157</v>
      </c>
      <c r="U48" s="2" t="s">
        <v>147</v>
      </c>
    </row>
    <row r="49" spans="1:22" x14ac:dyDescent="0.2">
      <c r="A49" s="2" t="s">
        <v>196</v>
      </c>
      <c r="B49" s="116" t="s">
        <v>110</v>
      </c>
      <c r="C49" s="173">
        <v>283</v>
      </c>
      <c r="D49" s="77">
        <v>194</v>
      </c>
      <c r="E49" s="21" t="s">
        <v>496</v>
      </c>
      <c r="F49" s="78">
        <v>86</v>
      </c>
      <c r="G49" s="2" t="s">
        <v>268</v>
      </c>
      <c r="H49" s="159"/>
      <c r="I49" s="156"/>
      <c r="J49" s="157"/>
      <c r="K49" s="158"/>
      <c r="L49" s="77">
        <v>35</v>
      </c>
      <c r="M49" s="21" t="s">
        <v>101</v>
      </c>
      <c r="N49" s="20">
        <v>0</v>
      </c>
      <c r="O49" s="21" t="s">
        <v>5</v>
      </c>
      <c r="P49" s="86">
        <v>4</v>
      </c>
      <c r="Q49" s="21" t="s">
        <v>226</v>
      </c>
      <c r="R49" s="159"/>
      <c r="S49" s="156"/>
      <c r="T49" s="78">
        <v>25</v>
      </c>
      <c r="U49" s="2" t="s">
        <v>245</v>
      </c>
    </row>
    <row r="50" spans="1:22" x14ac:dyDescent="0.2">
      <c r="A50" s="2" t="s">
        <v>196</v>
      </c>
      <c r="B50" s="116" t="s">
        <v>113</v>
      </c>
      <c r="C50" s="173">
        <v>639</v>
      </c>
      <c r="D50" s="77">
        <v>299</v>
      </c>
      <c r="E50" s="21" t="s">
        <v>510</v>
      </c>
      <c r="F50" s="78">
        <v>179</v>
      </c>
      <c r="G50" s="2" t="s">
        <v>197</v>
      </c>
      <c r="H50" s="77">
        <v>8</v>
      </c>
      <c r="I50" s="21" t="s">
        <v>256</v>
      </c>
      <c r="J50" s="78">
        <v>0</v>
      </c>
      <c r="K50" s="2" t="s">
        <v>5</v>
      </c>
      <c r="L50" s="77">
        <v>98</v>
      </c>
      <c r="M50" s="21" t="s">
        <v>172</v>
      </c>
      <c r="N50" s="20">
        <v>0</v>
      </c>
      <c r="O50" s="21" t="s">
        <v>5</v>
      </c>
      <c r="P50" s="86">
        <v>19</v>
      </c>
      <c r="Q50" s="21" t="s">
        <v>276</v>
      </c>
      <c r="R50" s="77">
        <v>19</v>
      </c>
      <c r="S50" s="21" t="s">
        <v>276</v>
      </c>
      <c r="T50" s="78">
        <v>83</v>
      </c>
      <c r="U50" s="2" t="s">
        <v>289</v>
      </c>
    </row>
    <row r="51" spans="1:22" x14ac:dyDescent="0.2">
      <c r="A51" s="2" t="s">
        <v>196</v>
      </c>
      <c r="B51" s="116" t="s">
        <v>116</v>
      </c>
      <c r="C51" s="173">
        <v>803</v>
      </c>
      <c r="D51" s="77">
        <v>266</v>
      </c>
      <c r="E51" s="21" t="s">
        <v>195</v>
      </c>
      <c r="F51" s="78">
        <v>21</v>
      </c>
      <c r="G51" s="2" t="s">
        <v>177</v>
      </c>
      <c r="H51" s="77">
        <v>0</v>
      </c>
      <c r="I51" s="21" t="s">
        <v>5</v>
      </c>
      <c r="J51" s="78">
        <v>0</v>
      </c>
      <c r="K51" s="2" t="s">
        <v>5</v>
      </c>
      <c r="L51" s="77">
        <v>66</v>
      </c>
      <c r="M51" s="21" t="s">
        <v>411</v>
      </c>
      <c r="N51" s="20">
        <v>0</v>
      </c>
      <c r="O51" s="21" t="s">
        <v>5</v>
      </c>
      <c r="P51" s="86">
        <v>34</v>
      </c>
      <c r="Q51" s="21" t="s">
        <v>249</v>
      </c>
      <c r="R51" s="77">
        <v>7</v>
      </c>
      <c r="S51" s="21" t="s">
        <v>390</v>
      </c>
      <c r="T51" s="78">
        <v>207</v>
      </c>
      <c r="U51" s="2" t="s">
        <v>259</v>
      </c>
    </row>
    <row r="52" spans="1:22" x14ac:dyDescent="0.2">
      <c r="A52" s="2" t="s">
        <v>196</v>
      </c>
      <c r="B52" s="116" t="s">
        <v>121</v>
      </c>
      <c r="C52" s="173">
        <v>561</v>
      </c>
      <c r="D52" s="77">
        <v>389</v>
      </c>
      <c r="E52" s="21" t="s">
        <v>691</v>
      </c>
      <c r="F52" s="78">
        <v>164</v>
      </c>
      <c r="G52" s="2" t="s">
        <v>367</v>
      </c>
      <c r="H52" s="159"/>
      <c r="I52" s="156"/>
      <c r="J52" s="78">
        <v>15</v>
      </c>
      <c r="K52" s="2" t="s">
        <v>199</v>
      </c>
      <c r="L52" s="77">
        <v>358</v>
      </c>
      <c r="M52" s="21" t="s">
        <v>512</v>
      </c>
      <c r="N52" s="184"/>
      <c r="O52" s="185"/>
      <c r="P52" s="183"/>
      <c r="Q52" s="183"/>
      <c r="R52" s="77">
        <v>18</v>
      </c>
      <c r="S52" s="21" t="s">
        <v>30</v>
      </c>
      <c r="T52" s="157"/>
      <c r="U52" s="158"/>
    </row>
    <row r="53" spans="1:22" x14ac:dyDescent="0.2">
      <c r="A53" s="2" t="s">
        <v>196</v>
      </c>
      <c r="B53" s="116" t="s">
        <v>125</v>
      </c>
      <c r="C53" s="173">
        <v>951</v>
      </c>
      <c r="D53" s="77">
        <v>756</v>
      </c>
      <c r="E53" s="21" t="s">
        <v>658</v>
      </c>
      <c r="F53" s="78">
        <v>128</v>
      </c>
      <c r="G53" s="2" t="s">
        <v>217</v>
      </c>
      <c r="H53" s="77">
        <v>7</v>
      </c>
      <c r="I53" s="21" t="s">
        <v>408</v>
      </c>
      <c r="J53" s="78">
        <v>28</v>
      </c>
      <c r="K53" s="2" t="s">
        <v>18</v>
      </c>
      <c r="L53" s="77">
        <v>511</v>
      </c>
      <c r="M53" s="21" t="s">
        <v>7</v>
      </c>
      <c r="N53" s="20">
        <v>3</v>
      </c>
      <c r="O53" s="21" t="s">
        <v>193</v>
      </c>
      <c r="P53" s="86">
        <v>14</v>
      </c>
      <c r="Q53" s="21" t="s">
        <v>107</v>
      </c>
      <c r="R53" s="77">
        <v>55</v>
      </c>
      <c r="S53" s="21" t="s">
        <v>313</v>
      </c>
      <c r="T53" s="78">
        <v>255</v>
      </c>
      <c r="U53" s="2" t="s">
        <v>368</v>
      </c>
    </row>
    <row r="54" spans="1:22" x14ac:dyDescent="0.2">
      <c r="A54" s="2" t="s">
        <v>196</v>
      </c>
      <c r="B54" s="116" t="s">
        <v>129</v>
      </c>
      <c r="C54" s="173">
        <v>744</v>
      </c>
      <c r="D54" s="77">
        <v>304</v>
      </c>
      <c r="E54" s="21" t="s">
        <v>386</v>
      </c>
      <c r="F54" s="78">
        <v>137</v>
      </c>
      <c r="G54" s="2" t="s">
        <v>123</v>
      </c>
      <c r="H54" s="77">
        <v>9</v>
      </c>
      <c r="I54" s="21" t="s">
        <v>332</v>
      </c>
      <c r="J54" s="78">
        <v>0</v>
      </c>
      <c r="K54" s="2" t="s">
        <v>5</v>
      </c>
      <c r="L54" s="77">
        <v>76</v>
      </c>
      <c r="M54" s="21" t="s">
        <v>81</v>
      </c>
      <c r="N54" s="20">
        <v>0</v>
      </c>
      <c r="O54" s="21" t="s">
        <v>5</v>
      </c>
      <c r="P54" s="86">
        <v>56</v>
      </c>
      <c r="Q54" s="21" t="s">
        <v>159</v>
      </c>
      <c r="R54" s="77">
        <v>11</v>
      </c>
      <c r="S54" s="21" t="s">
        <v>107</v>
      </c>
      <c r="T54" s="78">
        <v>182</v>
      </c>
      <c r="U54" s="2" t="s">
        <v>147</v>
      </c>
    </row>
    <row r="55" spans="1:22" x14ac:dyDescent="0.2">
      <c r="A55" s="2" t="s">
        <v>196</v>
      </c>
      <c r="B55" s="116" t="s">
        <v>134</v>
      </c>
      <c r="C55" s="173">
        <v>877</v>
      </c>
      <c r="D55" s="77">
        <v>742</v>
      </c>
      <c r="E55" s="21" t="s">
        <v>525</v>
      </c>
      <c r="F55" s="78">
        <v>88</v>
      </c>
      <c r="G55" s="2" t="s">
        <v>460</v>
      </c>
      <c r="H55" s="77">
        <v>6</v>
      </c>
      <c r="I55" s="21" t="s">
        <v>408</v>
      </c>
      <c r="J55" s="78">
        <v>8</v>
      </c>
      <c r="K55" s="2" t="s">
        <v>390</v>
      </c>
      <c r="L55" s="77">
        <v>345</v>
      </c>
      <c r="M55" s="21" t="s">
        <v>508</v>
      </c>
      <c r="N55" s="20">
        <v>0</v>
      </c>
      <c r="O55" s="21" t="s">
        <v>5</v>
      </c>
      <c r="P55" s="86">
        <v>9</v>
      </c>
      <c r="Q55" s="21" t="s">
        <v>298</v>
      </c>
      <c r="R55" s="77">
        <v>27</v>
      </c>
      <c r="S55" s="21" t="s">
        <v>66</v>
      </c>
      <c r="T55" s="78">
        <v>252</v>
      </c>
      <c r="U55" s="2" t="s">
        <v>280</v>
      </c>
    </row>
    <row r="56" spans="1:22" x14ac:dyDescent="0.2">
      <c r="A56" s="2" t="s">
        <v>196</v>
      </c>
      <c r="B56" s="116" t="s">
        <v>138</v>
      </c>
      <c r="C56" s="173">
        <v>318</v>
      </c>
      <c r="D56" s="77">
        <v>40</v>
      </c>
      <c r="E56" s="21" t="s">
        <v>80</v>
      </c>
      <c r="F56" s="78">
        <v>58</v>
      </c>
      <c r="G56" s="2" t="s">
        <v>168</v>
      </c>
      <c r="H56" s="159"/>
      <c r="I56" s="156"/>
      <c r="J56" s="78">
        <v>0</v>
      </c>
      <c r="K56" s="2" t="s">
        <v>5</v>
      </c>
      <c r="L56" s="77">
        <v>9</v>
      </c>
      <c r="M56" s="21" t="s">
        <v>19</v>
      </c>
      <c r="N56" s="20">
        <v>0</v>
      </c>
      <c r="O56" s="21" t="s">
        <v>5</v>
      </c>
      <c r="P56" s="183"/>
      <c r="Q56" s="183"/>
      <c r="R56" s="159"/>
      <c r="S56" s="156"/>
      <c r="T56" s="78">
        <v>75</v>
      </c>
      <c r="U56" s="2" t="s">
        <v>343</v>
      </c>
    </row>
    <row r="57" spans="1:22" x14ac:dyDescent="0.2">
      <c r="A57" s="2" t="s">
        <v>196</v>
      </c>
      <c r="B57" s="116" t="s">
        <v>141</v>
      </c>
      <c r="C57" s="173">
        <v>561</v>
      </c>
      <c r="D57" s="77">
        <v>273</v>
      </c>
      <c r="E57" s="21" t="s">
        <v>423</v>
      </c>
      <c r="F57" s="78">
        <v>84</v>
      </c>
      <c r="G57" s="2" t="s">
        <v>109</v>
      </c>
      <c r="H57" s="77">
        <v>4</v>
      </c>
      <c r="I57" s="21" t="s">
        <v>408</v>
      </c>
      <c r="J57" s="78">
        <v>0</v>
      </c>
      <c r="K57" s="2" t="s">
        <v>5</v>
      </c>
      <c r="L57" s="77">
        <v>51</v>
      </c>
      <c r="M57" s="21" t="s">
        <v>347</v>
      </c>
      <c r="N57" s="20">
        <v>0</v>
      </c>
      <c r="O57" s="21" t="s">
        <v>5</v>
      </c>
      <c r="P57" s="86">
        <v>9</v>
      </c>
      <c r="Q57" s="21" t="s">
        <v>150</v>
      </c>
      <c r="R57" s="184"/>
      <c r="S57" s="185"/>
      <c r="T57" s="78">
        <v>89</v>
      </c>
      <c r="U57" s="2" t="s">
        <v>361</v>
      </c>
    </row>
    <row r="58" spans="1:22" x14ac:dyDescent="0.2">
      <c r="A58" s="2" t="s">
        <v>196</v>
      </c>
      <c r="B58" s="116" t="s">
        <v>145</v>
      </c>
      <c r="C58" s="173">
        <v>321</v>
      </c>
      <c r="D58" s="77">
        <v>253</v>
      </c>
      <c r="E58" s="21" t="s">
        <v>659</v>
      </c>
      <c r="F58" s="78">
        <v>119</v>
      </c>
      <c r="G58" s="2" t="s">
        <v>554</v>
      </c>
      <c r="H58" s="159"/>
      <c r="I58" s="156"/>
      <c r="J58" s="78">
        <v>0</v>
      </c>
      <c r="K58" s="2" t="s">
        <v>5</v>
      </c>
      <c r="L58" s="77">
        <v>99</v>
      </c>
      <c r="M58" s="21" t="s">
        <v>232</v>
      </c>
      <c r="N58" s="20">
        <v>0</v>
      </c>
      <c r="O58" s="21" t="s">
        <v>5</v>
      </c>
      <c r="P58" s="86">
        <v>4</v>
      </c>
      <c r="Q58" s="21" t="s">
        <v>332</v>
      </c>
      <c r="R58" s="77">
        <v>20</v>
      </c>
      <c r="S58" s="21" t="s">
        <v>10</v>
      </c>
      <c r="T58" s="78">
        <v>40</v>
      </c>
      <c r="U58" s="2" t="s">
        <v>406</v>
      </c>
    </row>
    <row r="59" spans="1:22" x14ac:dyDescent="0.2">
      <c r="A59" s="2" t="s">
        <v>196</v>
      </c>
      <c r="B59" s="116" t="s">
        <v>151</v>
      </c>
      <c r="C59" s="173">
        <v>1211</v>
      </c>
      <c r="D59" s="77">
        <v>961</v>
      </c>
      <c r="E59" s="21" t="s">
        <v>660</v>
      </c>
      <c r="F59" s="78">
        <v>307</v>
      </c>
      <c r="G59" s="2" t="s">
        <v>183</v>
      </c>
      <c r="H59" s="159"/>
      <c r="I59" s="156"/>
      <c r="J59" s="78">
        <v>20</v>
      </c>
      <c r="K59" s="2" t="s">
        <v>346</v>
      </c>
      <c r="L59" s="77">
        <v>589</v>
      </c>
      <c r="M59" s="21" t="s">
        <v>493</v>
      </c>
      <c r="N59" s="20">
        <v>0</v>
      </c>
      <c r="O59" s="21" t="s">
        <v>5</v>
      </c>
      <c r="P59" s="86">
        <v>19</v>
      </c>
      <c r="Q59" s="21" t="s">
        <v>150</v>
      </c>
      <c r="R59" s="77">
        <v>70</v>
      </c>
      <c r="S59" s="21" t="s">
        <v>313</v>
      </c>
      <c r="T59" s="78">
        <v>344</v>
      </c>
      <c r="U59" s="2" t="s">
        <v>201</v>
      </c>
    </row>
    <row r="60" spans="1:22" x14ac:dyDescent="0.2">
      <c r="A60" s="2" t="s">
        <v>196</v>
      </c>
      <c r="B60" s="116" t="s">
        <v>154</v>
      </c>
      <c r="C60" s="173">
        <v>716</v>
      </c>
      <c r="D60" s="77">
        <v>568</v>
      </c>
      <c r="E60" s="21" t="s">
        <v>621</v>
      </c>
      <c r="F60" s="78">
        <v>124</v>
      </c>
      <c r="G60" s="2" t="s">
        <v>295</v>
      </c>
      <c r="H60" s="77">
        <v>5</v>
      </c>
      <c r="I60" s="21" t="s">
        <v>408</v>
      </c>
      <c r="J60" s="78">
        <v>4</v>
      </c>
      <c r="K60" s="2" t="s">
        <v>461</v>
      </c>
      <c r="L60" s="77">
        <v>402</v>
      </c>
      <c r="M60" s="21" t="s">
        <v>661</v>
      </c>
      <c r="N60" s="20">
        <v>0</v>
      </c>
      <c r="O60" s="21" t="s">
        <v>5</v>
      </c>
      <c r="P60" s="86">
        <v>19</v>
      </c>
      <c r="Q60" s="21" t="s">
        <v>199</v>
      </c>
      <c r="R60" s="77">
        <v>40</v>
      </c>
      <c r="S60" s="21" t="s">
        <v>206</v>
      </c>
      <c r="T60" s="78">
        <v>224</v>
      </c>
      <c r="U60" s="2" t="s">
        <v>376</v>
      </c>
      <c r="V60" s="150"/>
    </row>
    <row r="61" spans="1:22" x14ac:dyDescent="0.2">
      <c r="A61" s="2" t="s">
        <v>196</v>
      </c>
      <c r="B61" s="116" t="s">
        <v>158</v>
      </c>
      <c r="C61" s="173">
        <v>441</v>
      </c>
      <c r="D61" s="77">
        <v>327</v>
      </c>
      <c r="E61" s="21" t="s">
        <v>542</v>
      </c>
      <c r="F61" s="78">
        <v>74</v>
      </c>
      <c r="G61" s="2" t="s">
        <v>251</v>
      </c>
      <c r="H61" s="77">
        <v>0</v>
      </c>
      <c r="I61" s="21" t="s">
        <v>5</v>
      </c>
      <c r="J61" s="78">
        <v>37</v>
      </c>
      <c r="K61" s="2" t="s">
        <v>86</v>
      </c>
      <c r="L61" s="77">
        <v>287</v>
      </c>
      <c r="M61" s="21" t="s">
        <v>533</v>
      </c>
      <c r="N61" s="20">
        <v>0</v>
      </c>
      <c r="O61" s="21" t="s">
        <v>5</v>
      </c>
      <c r="P61" s="86">
        <v>0</v>
      </c>
      <c r="Q61" s="21" t="s">
        <v>5</v>
      </c>
      <c r="R61" s="77">
        <v>17</v>
      </c>
      <c r="S61" s="21" t="s">
        <v>319</v>
      </c>
      <c r="T61" s="78">
        <v>122</v>
      </c>
      <c r="U61" s="2" t="s">
        <v>69</v>
      </c>
    </row>
    <row r="62" spans="1:22" x14ac:dyDescent="0.2">
      <c r="A62" s="2" t="s">
        <v>196</v>
      </c>
      <c r="B62" s="116" t="s">
        <v>161</v>
      </c>
      <c r="C62" s="173">
        <v>400</v>
      </c>
      <c r="D62" s="77">
        <v>184</v>
      </c>
      <c r="E62" s="21" t="s">
        <v>509</v>
      </c>
      <c r="F62" s="78">
        <v>86</v>
      </c>
      <c r="G62" s="2" t="s">
        <v>267</v>
      </c>
      <c r="H62" s="159"/>
      <c r="I62" s="156"/>
      <c r="J62" s="78">
        <v>0</v>
      </c>
      <c r="K62" s="2" t="s">
        <v>5</v>
      </c>
      <c r="L62" s="77">
        <v>37</v>
      </c>
      <c r="M62" s="21" t="s">
        <v>85</v>
      </c>
      <c r="N62" s="20">
        <v>0</v>
      </c>
      <c r="O62" s="21" t="s">
        <v>5</v>
      </c>
      <c r="P62" s="86">
        <v>0</v>
      </c>
      <c r="Q62" s="21" t="s">
        <v>5</v>
      </c>
      <c r="R62" s="159"/>
      <c r="S62" s="156"/>
      <c r="T62" s="78">
        <v>118</v>
      </c>
      <c r="U62" s="2" t="s">
        <v>335</v>
      </c>
    </row>
    <row r="63" spans="1:22" x14ac:dyDescent="0.2">
      <c r="A63" s="2" t="s">
        <v>196</v>
      </c>
      <c r="B63" s="116" t="s">
        <v>164</v>
      </c>
      <c r="C63" s="173">
        <v>498</v>
      </c>
      <c r="D63" s="77">
        <v>223</v>
      </c>
      <c r="E63" s="21" t="s">
        <v>17</v>
      </c>
      <c r="F63" s="78">
        <v>150</v>
      </c>
      <c r="G63" s="2" t="s">
        <v>247</v>
      </c>
      <c r="H63" s="159"/>
      <c r="I63" s="156"/>
      <c r="J63" s="78">
        <v>0</v>
      </c>
      <c r="K63" s="2" t="s">
        <v>5</v>
      </c>
      <c r="L63" s="77">
        <v>26</v>
      </c>
      <c r="M63" s="21" t="s">
        <v>456</v>
      </c>
      <c r="N63" s="184"/>
      <c r="O63" s="185"/>
      <c r="P63" s="86">
        <v>4</v>
      </c>
      <c r="Q63" s="21" t="s">
        <v>417</v>
      </c>
      <c r="R63" s="77">
        <v>3</v>
      </c>
      <c r="S63" s="21" t="s">
        <v>461</v>
      </c>
      <c r="T63" s="78">
        <v>93</v>
      </c>
      <c r="U63" s="2" t="s">
        <v>274</v>
      </c>
    </row>
    <row r="64" spans="1:22" x14ac:dyDescent="0.2">
      <c r="A64" s="2" t="s">
        <v>196</v>
      </c>
      <c r="B64" s="116" t="s">
        <v>166</v>
      </c>
      <c r="C64" s="173">
        <v>396</v>
      </c>
      <c r="D64" s="77">
        <v>182</v>
      </c>
      <c r="E64" s="21" t="s">
        <v>509</v>
      </c>
      <c r="F64" s="78">
        <v>104</v>
      </c>
      <c r="G64" s="2" t="s">
        <v>216</v>
      </c>
      <c r="H64" s="159"/>
      <c r="I64" s="156"/>
      <c r="J64" s="78">
        <v>0</v>
      </c>
      <c r="K64" s="2" t="s">
        <v>5</v>
      </c>
      <c r="L64" s="77">
        <v>43</v>
      </c>
      <c r="M64" s="21" t="s">
        <v>463</v>
      </c>
      <c r="N64" s="20">
        <v>0</v>
      </c>
      <c r="O64" s="21" t="s">
        <v>5</v>
      </c>
      <c r="P64" s="86">
        <v>8</v>
      </c>
      <c r="Q64" s="21" t="s">
        <v>169</v>
      </c>
      <c r="R64" s="159"/>
      <c r="S64" s="156"/>
      <c r="T64" s="78">
        <v>10</v>
      </c>
      <c r="U64" s="2" t="s">
        <v>25</v>
      </c>
    </row>
    <row r="65" spans="1:21" x14ac:dyDescent="0.2">
      <c r="A65" s="2" t="s">
        <v>196</v>
      </c>
      <c r="B65" s="116" t="s">
        <v>170</v>
      </c>
      <c r="C65" s="173">
        <v>853</v>
      </c>
      <c r="D65" s="77">
        <v>460</v>
      </c>
      <c r="E65" s="21" t="s">
        <v>78</v>
      </c>
      <c r="F65" s="78">
        <v>88</v>
      </c>
      <c r="G65" s="2" t="s">
        <v>191</v>
      </c>
      <c r="H65" s="77">
        <v>9</v>
      </c>
      <c r="I65" s="21" t="s">
        <v>300</v>
      </c>
      <c r="J65" s="78">
        <v>12</v>
      </c>
      <c r="K65" s="2" t="s">
        <v>226</v>
      </c>
      <c r="L65" s="77">
        <v>241</v>
      </c>
      <c r="M65" s="21" t="s">
        <v>254</v>
      </c>
      <c r="N65" s="20">
        <v>0</v>
      </c>
      <c r="O65" s="21" t="s">
        <v>5</v>
      </c>
      <c r="P65" s="86">
        <v>37</v>
      </c>
      <c r="Q65" s="21" t="s">
        <v>46</v>
      </c>
      <c r="R65" s="77">
        <v>30</v>
      </c>
      <c r="S65" s="21" t="s">
        <v>15</v>
      </c>
      <c r="T65" s="78">
        <v>357</v>
      </c>
      <c r="U65" s="2" t="s">
        <v>294</v>
      </c>
    </row>
    <row r="66" spans="1:21" x14ac:dyDescent="0.2">
      <c r="A66" s="2" t="s">
        <v>196</v>
      </c>
      <c r="B66" s="116" t="s">
        <v>174</v>
      </c>
      <c r="C66" s="173">
        <v>501</v>
      </c>
      <c r="D66" s="77">
        <v>230</v>
      </c>
      <c r="E66" s="21" t="s">
        <v>497</v>
      </c>
      <c r="F66" s="78">
        <v>48</v>
      </c>
      <c r="G66" s="2" t="s">
        <v>124</v>
      </c>
      <c r="H66" s="159"/>
      <c r="I66" s="156"/>
      <c r="J66" s="78">
        <v>0</v>
      </c>
      <c r="K66" s="2" t="s">
        <v>5</v>
      </c>
      <c r="L66" s="77">
        <v>61</v>
      </c>
      <c r="M66" s="21" t="s">
        <v>102</v>
      </c>
      <c r="N66" s="20">
        <v>0</v>
      </c>
      <c r="O66" s="21" t="s">
        <v>5</v>
      </c>
      <c r="P66" s="86">
        <v>4</v>
      </c>
      <c r="Q66" s="21" t="s">
        <v>417</v>
      </c>
      <c r="R66" s="77">
        <v>7</v>
      </c>
      <c r="S66" s="21" t="s">
        <v>226</v>
      </c>
      <c r="T66" s="78">
        <v>127</v>
      </c>
      <c r="U66" s="2" t="s">
        <v>318</v>
      </c>
    </row>
    <row r="67" spans="1:21" x14ac:dyDescent="0.2">
      <c r="A67" s="2" t="s">
        <v>196</v>
      </c>
      <c r="B67" s="116" t="s">
        <v>178</v>
      </c>
      <c r="C67" s="173">
        <v>1024</v>
      </c>
      <c r="D67" s="77">
        <v>635</v>
      </c>
      <c r="E67" s="21" t="s">
        <v>568</v>
      </c>
      <c r="F67" s="78">
        <v>279</v>
      </c>
      <c r="G67" s="2" t="s">
        <v>96</v>
      </c>
      <c r="H67" s="77">
        <v>10</v>
      </c>
      <c r="I67" s="21" t="s">
        <v>298</v>
      </c>
      <c r="J67" s="78">
        <v>15</v>
      </c>
      <c r="K67" s="2" t="s">
        <v>107</v>
      </c>
      <c r="L67" s="77">
        <v>464</v>
      </c>
      <c r="M67" s="21" t="s">
        <v>41</v>
      </c>
      <c r="N67" s="20">
        <v>0</v>
      </c>
      <c r="O67" s="21" t="s">
        <v>5</v>
      </c>
      <c r="P67" s="183"/>
      <c r="Q67" s="183"/>
      <c r="R67" s="77">
        <v>31</v>
      </c>
      <c r="S67" s="21" t="s">
        <v>276</v>
      </c>
      <c r="T67" s="78">
        <v>353</v>
      </c>
      <c r="U67" s="2" t="s">
        <v>381</v>
      </c>
    </row>
    <row r="68" spans="1:21" x14ac:dyDescent="0.2">
      <c r="A68" s="2" t="s">
        <v>196</v>
      </c>
      <c r="B68" s="116" t="s">
        <v>181</v>
      </c>
      <c r="C68" s="173">
        <v>406</v>
      </c>
      <c r="D68" s="77">
        <v>261</v>
      </c>
      <c r="E68" s="21" t="s">
        <v>413</v>
      </c>
      <c r="F68" s="78">
        <v>94</v>
      </c>
      <c r="G68" s="2" t="s">
        <v>79</v>
      </c>
      <c r="H68" s="77">
        <v>0</v>
      </c>
      <c r="I68" s="21" t="s">
        <v>5</v>
      </c>
      <c r="J68" s="78">
        <v>0</v>
      </c>
      <c r="K68" s="2" t="s">
        <v>5</v>
      </c>
      <c r="L68" s="77">
        <v>60</v>
      </c>
      <c r="M68" s="21" t="s">
        <v>208</v>
      </c>
      <c r="N68" s="20">
        <v>0</v>
      </c>
      <c r="O68" s="21" t="s">
        <v>5</v>
      </c>
      <c r="P68" s="86">
        <v>23</v>
      </c>
      <c r="Q68" s="21" t="s">
        <v>462</v>
      </c>
      <c r="R68" s="77">
        <v>14</v>
      </c>
      <c r="S68" s="21" t="s">
        <v>321</v>
      </c>
      <c r="T68" s="78">
        <v>182</v>
      </c>
      <c r="U68" s="2" t="s">
        <v>17</v>
      </c>
    </row>
    <row r="69" spans="1:21" x14ac:dyDescent="0.2">
      <c r="A69" s="2" t="s">
        <v>196</v>
      </c>
      <c r="B69" s="116" t="s">
        <v>186</v>
      </c>
      <c r="C69" s="173">
        <v>258</v>
      </c>
      <c r="D69" s="77">
        <v>54</v>
      </c>
      <c r="E69" s="21" t="s">
        <v>324</v>
      </c>
      <c r="F69" s="78">
        <v>12</v>
      </c>
      <c r="G69" s="2" t="s">
        <v>231</v>
      </c>
      <c r="H69" s="77">
        <v>0</v>
      </c>
      <c r="I69" s="21" t="s">
        <v>5</v>
      </c>
      <c r="J69" s="78">
        <v>0</v>
      </c>
      <c r="K69" s="2" t="s">
        <v>5</v>
      </c>
      <c r="L69" s="77">
        <v>43</v>
      </c>
      <c r="M69" s="21" t="s">
        <v>355</v>
      </c>
      <c r="N69" s="20">
        <v>0</v>
      </c>
      <c r="O69" s="21" t="s">
        <v>5</v>
      </c>
      <c r="P69" s="183"/>
      <c r="Q69" s="183"/>
      <c r="R69" s="77">
        <v>4</v>
      </c>
      <c r="S69" s="21" t="s">
        <v>150</v>
      </c>
      <c r="T69" s="78">
        <v>10</v>
      </c>
      <c r="U69" s="2" t="s">
        <v>319</v>
      </c>
    </row>
    <row r="70" spans="1:21" x14ac:dyDescent="0.2">
      <c r="A70" s="2" t="s">
        <v>196</v>
      </c>
      <c r="B70" s="116" t="s">
        <v>190</v>
      </c>
      <c r="C70" s="173">
        <v>93</v>
      </c>
      <c r="D70" s="77">
        <v>18</v>
      </c>
      <c r="E70" s="21" t="s">
        <v>266</v>
      </c>
      <c r="F70" s="78">
        <v>16</v>
      </c>
      <c r="G70" s="2" t="s">
        <v>301</v>
      </c>
      <c r="H70" s="159"/>
      <c r="I70" s="156"/>
      <c r="J70" s="78">
        <v>0</v>
      </c>
      <c r="K70" s="2" t="s">
        <v>5</v>
      </c>
      <c r="L70" s="145"/>
      <c r="M70" s="146"/>
      <c r="N70" s="20">
        <v>0</v>
      </c>
      <c r="O70" s="21" t="s">
        <v>5</v>
      </c>
      <c r="P70" s="86">
        <v>0</v>
      </c>
      <c r="Q70" s="21" t="s">
        <v>5</v>
      </c>
      <c r="R70" s="159"/>
      <c r="S70" s="156"/>
      <c r="T70" s="78">
        <v>13</v>
      </c>
      <c r="U70" s="2" t="s">
        <v>440</v>
      </c>
    </row>
    <row r="71" spans="1:21" x14ac:dyDescent="0.2">
      <c r="A71" s="2" t="s">
        <v>196</v>
      </c>
      <c r="B71" s="116" t="s">
        <v>2</v>
      </c>
      <c r="C71" s="123">
        <v>20172</v>
      </c>
      <c r="D71" s="77">
        <v>12383</v>
      </c>
      <c r="E71" s="21" t="s">
        <v>518</v>
      </c>
      <c r="F71" s="77">
        <v>3420</v>
      </c>
      <c r="G71" s="2" t="s">
        <v>71</v>
      </c>
      <c r="H71" s="77">
        <v>174</v>
      </c>
      <c r="I71" s="21" t="s">
        <v>390</v>
      </c>
      <c r="J71" s="77">
        <v>227</v>
      </c>
      <c r="K71" s="2" t="s">
        <v>300</v>
      </c>
      <c r="L71" s="177" t="s">
        <v>824</v>
      </c>
      <c r="M71" s="21" t="s">
        <v>232</v>
      </c>
      <c r="N71" s="77">
        <v>40</v>
      </c>
      <c r="O71" s="2" t="s">
        <v>375</v>
      </c>
      <c r="P71" s="77">
        <v>407</v>
      </c>
      <c r="Q71" s="21" t="s">
        <v>169</v>
      </c>
      <c r="R71" s="77">
        <v>629</v>
      </c>
      <c r="S71" s="21" t="s">
        <v>66</v>
      </c>
      <c r="T71" s="77">
        <v>4749</v>
      </c>
      <c r="U71" s="2" t="s">
        <v>814</v>
      </c>
    </row>
    <row r="72" spans="1:21" x14ac:dyDescent="0.2">
      <c r="A72" s="2" t="s">
        <v>262</v>
      </c>
      <c r="B72" s="116" t="s">
        <v>62</v>
      </c>
      <c r="C72" s="173">
        <v>738</v>
      </c>
      <c r="D72" s="77">
        <v>294</v>
      </c>
      <c r="E72" s="21" t="s">
        <v>382</v>
      </c>
      <c r="F72" s="78">
        <v>49</v>
      </c>
      <c r="G72" s="2" t="s">
        <v>350</v>
      </c>
      <c r="H72" s="184"/>
      <c r="I72" s="186"/>
      <c r="J72" s="77">
        <v>0</v>
      </c>
      <c r="K72" s="24" t="s">
        <v>5</v>
      </c>
      <c r="L72" s="77">
        <v>57</v>
      </c>
      <c r="M72" s="24" t="s">
        <v>387</v>
      </c>
      <c r="N72" s="20">
        <v>0</v>
      </c>
      <c r="O72" s="24" t="s">
        <v>5</v>
      </c>
      <c r="P72" s="77">
        <v>31</v>
      </c>
      <c r="Q72" s="24" t="s">
        <v>249</v>
      </c>
      <c r="R72" s="184"/>
      <c r="S72" s="186"/>
      <c r="T72" s="77">
        <v>154</v>
      </c>
      <c r="U72" s="24" t="s">
        <v>324</v>
      </c>
    </row>
    <row r="73" spans="1:21" x14ac:dyDescent="0.2">
      <c r="A73" s="2" t="s">
        <v>262</v>
      </c>
      <c r="B73" s="116" t="s">
        <v>67</v>
      </c>
      <c r="C73" s="173">
        <v>489</v>
      </c>
      <c r="D73" s="77">
        <v>228</v>
      </c>
      <c r="E73" s="21" t="s">
        <v>189</v>
      </c>
      <c r="F73" s="78">
        <v>122</v>
      </c>
      <c r="G73" s="2" t="s">
        <v>84</v>
      </c>
      <c r="H73" s="77">
        <v>3</v>
      </c>
      <c r="I73" s="24" t="s">
        <v>461</v>
      </c>
      <c r="J73" s="77">
        <v>0</v>
      </c>
      <c r="K73" s="24" t="s">
        <v>5</v>
      </c>
      <c r="L73" s="77">
        <v>44</v>
      </c>
      <c r="M73" s="24" t="s">
        <v>436</v>
      </c>
      <c r="N73" s="20">
        <v>0</v>
      </c>
      <c r="O73" s="24" t="s">
        <v>5</v>
      </c>
      <c r="P73" s="77">
        <v>10</v>
      </c>
      <c r="Q73" s="24" t="s">
        <v>169</v>
      </c>
      <c r="R73" s="77">
        <v>3</v>
      </c>
      <c r="S73" s="24" t="s">
        <v>461</v>
      </c>
      <c r="T73" s="77">
        <v>45</v>
      </c>
      <c r="U73" s="24" t="s">
        <v>441</v>
      </c>
    </row>
    <row r="74" spans="1:21" x14ac:dyDescent="0.2">
      <c r="A74" s="2" t="s">
        <v>262</v>
      </c>
      <c r="B74" s="116" t="s">
        <v>72</v>
      </c>
      <c r="C74" s="173">
        <v>1015</v>
      </c>
      <c r="D74" s="77">
        <v>341</v>
      </c>
      <c r="E74" s="21" t="s">
        <v>261</v>
      </c>
      <c r="F74" s="78">
        <v>90</v>
      </c>
      <c r="G74" s="2" t="s">
        <v>127</v>
      </c>
      <c r="H74" s="77">
        <v>15</v>
      </c>
      <c r="I74" s="24" t="s">
        <v>107</v>
      </c>
      <c r="J74" s="77">
        <v>0</v>
      </c>
      <c r="K74" s="24" t="s">
        <v>5</v>
      </c>
      <c r="L74" s="77">
        <v>176</v>
      </c>
      <c r="M74" s="24" t="s">
        <v>295</v>
      </c>
      <c r="N74" s="20">
        <v>0</v>
      </c>
      <c r="O74" s="24" t="s">
        <v>5</v>
      </c>
      <c r="P74" s="77">
        <v>38</v>
      </c>
      <c r="Q74" s="24" t="s">
        <v>120</v>
      </c>
      <c r="R74" s="77">
        <v>28</v>
      </c>
      <c r="S74" s="24" t="s">
        <v>19</v>
      </c>
      <c r="T74" s="77">
        <v>301</v>
      </c>
      <c r="U74" s="24" t="s">
        <v>203</v>
      </c>
    </row>
    <row r="75" spans="1:21" x14ac:dyDescent="0.2">
      <c r="A75" s="2" t="s">
        <v>262</v>
      </c>
      <c r="B75" s="116" t="s">
        <v>77</v>
      </c>
      <c r="C75" s="173">
        <v>992</v>
      </c>
      <c r="D75" s="77">
        <v>768</v>
      </c>
      <c r="E75" s="21" t="s">
        <v>531</v>
      </c>
      <c r="F75" s="78">
        <v>194</v>
      </c>
      <c r="G75" s="2" t="s">
        <v>179</v>
      </c>
      <c r="H75" s="77">
        <v>24</v>
      </c>
      <c r="I75" s="24" t="s">
        <v>22</v>
      </c>
      <c r="J75" s="184"/>
      <c r="K75" s="186"/>
      <c r="L75" s="77">
        <v>231</v>
      </c>
      <c r="M75" s="24" t="s">
        <v>288</v>
      </c>
      <c r="N75" s="20">
        <v>0</v>
      </c>
      <c r="O75" s="24" t="s">
        <v>5</v>
      </c>
      <c r="P75" s="77">
        <v>24</v>
      </c>
      <c r="Q75" s="24" t="s">
        <v>22</v>
      </c>
      <c r="R75" s="77">
        <v>41</v>
      </c>
      <c r="S75" s="24" t="s">
        <v>337</v>
      </c>
      <c r="T75" s="77">
        <v>258</v>
      </c>
      <c r="U75" s="24" t="s">
        <v>255</v>
      </c>
    </row>
    <row r="76" spans="1:21" x14ac:dyDescent="0.2">
      <c r="A76" s="2" t="s">
        <v>262</v>
      </c>
      <c r="B76" s="116" t="s">
        <v>83</v>
      </c>
      <c r="C76" s="173">
        <v>727</v>
      </c>
      <c r="D76" s="77">
        <v>615</v>
      </c>
      <c r="E76" s="21" t="s">
        <v>525</v>
      </c>
      <c r="F76" s="78">
        <v>168</v>
      </c>
      <c r="G76" s="2" t="s">
        <v>155</v>
      </c>
      <c r="H76" s="77">
        <v>3</v>
      </c>
      <c r="I76" s="24" t="s">
        <v>303</v>
      </c>
      <c r="J76" s="77">
        <v>28</v>
      </c>
      <c r="K76" s="24" t="s">
        <v>319</v>
      </c>
      <c r="L76" s="77">
        <v>485</v>
      </c>
      <c r="M76" s="24" t="s">
        <v>403</v>
      </c>
      <c r="N76" s="20">
        <v>12</v>
      </c>
      <c r="O76" s="24" t="s">
        <v>346</v>
      </c>
      <c r="P76" s="184"/>
      <c r="Q76" s="186"/>
      <c r="R76" s="77">
        <v>29</v>
      </c>
      <c r="S76" s="24" t="s">
        <v>12</v>
      </c>
      <c r="T76" s="77">
        <v>191</v>
      </c>
      <c r="U76" s="24" t="s">
        <v>216</v>
      </c>
    </row>
    <row r="77" spans="1:21" x14ac:dyDescent="0.2">
      <c r="A77" s="2" t="s">
        <v>262</v>
      </c>
      <c r="B77" s="116" t="s">
        <v>88</v>
      </c>
      <c r="C77" s="173">
        <v>1066</v>
      </c>
      <c r="D77" s="77">
        <v>904</v>
      </c>
      <c r="E77" s="21" t="s">
        <v>646</v>
      </c>
      <c r="F77" s="78">
        <v>178</v>
      </c>
      <c r="G77" s="2" t="s">
        <v>355</v>
      </c>
      <c r="H77" s="77">
        <v>42</v>
      </c>
      <c r="I77" s="24" t="s">
        <v>319</v>
      </c>
      <c r="J77" s="77">
        <v>23</v>
      </c>
      <c r="K77" s="24" t="s">
        <v>23</v>
      </c>
      <c r="L77" s="77">
        <v>460</v>
      </c>
      <c r="M77" s="24" t="s">
        <v>24</v>
      </c>
      <c r="N77" s="184"/>
      <c r="O77" s="186"/>
      <c r="P77" s="184"/>
      <c r="Q77" s="186"/>
      <c r="R77" s="77">
        <v>69</v>
      </c>
      <c r="S77" s="24" t="s">
        <v>340</v>
      </c>
      <c r="T77" s="77">
        <v>159</v>
      </c>
      <c r="U77" s="24" t="s">
        <v>429</v>
      </c>
    </row>
    <row r="78" spans="1:21" x14ac:dyDescent="0.2">
      <c r="A78" s="2" t="s">
        <v>262</v>
      </c>
      <c r="B78" s="116" t="s">
        <v>95</v>
      </c>
      <c r="C78" s="173">
        <v>602</v>
      </c>
      <c r="D78" s="77">
        <v>317</v>
      </c>
      <c r="E78" s="21" t="s">
        <v>207</v>
      </c>
      <c r="F78" s="78">
        <v>84</v>
      </c>
      <c r="G78" s="2" t="s">
        <v>440</v>
      </c>
      <c r="H78" s="77">
        <v>0</v>
      </c>
      <c r="I78" s="24" t="s">
        <v>5</v>
      </c>
      <c r="J78" s="77">
        <v>0</v>
      </c>
      <c r="K78" s="24" t="s">
        <v>5</v>
      </c>
      <c r="L78" s="77">
        <v>78</v>
      </c>
      <c r="M78" s="24" t="s">
        <v>289</v>
      </c>
      <c r="N78" s="20">
        <v>0</v>
      </c>
      <c r="O78" s="24" t="s">
        <v>5</v>
      </c>
      <c r="P78" s="77">
        <v>23</v>
      </c>
      <c r="Q78" s="24" t="s">
        <v>87</v>
      </c>
      <c r="R78" s="77">
        <v>21</v>
      </c>
      <c r="S78" s="24" t="s">
        <v>15</v>
      </c>
      <c r="T78" s="77">
        <v>147</v>
      </c>
      <c r="U78" s="24" t="s">
        <v>225</v>
      </c>
    </row>
    <row r="79" spans="1:21" x14ac:dyDescent="0.2">
      <c r="A79" s="2" t="s">
        <v>262</v>
      </c>
      <c r="B79" s="116" t="s">
        <v>98</v>
      </c>
      <c r="C79" s="173">
        <v>744</v>
      </c>
      <c r="D79" s="77">
        <v>595</v>
      </c>
      <c r="E79" s="21" t="s">
        <v>425</v>
      </c>
      <c r="F79" s="78">
        <v>20</v>
      </c>
      <c r="G79" s="2" t="s">
        <v>199</v>
      </c>
      <c r="H79" s="77">
        <v>21</v>
      </c>
      <c r="I79" s="24" t="s">
        <v>19</v>
      </c>
      <c r="J79" s="77">
        <v>8</v>
      </c>
      <c r="K79" s="24" t="s">
        <v>300</v>
      </c>
      <c r="L79" s="77">
        <v>419</v>
      </c>
      <c r="M79" s="24" t="s">
        <v>89</v>
      </c>
      <c r="N79" s="20">
        <v>0</v>
      </c>
      <c r="O79" s="24" t="s">
        <v>5</v>
      </c>
      <c r="P79" s="77">
        <v>13</v>
      </c>
      <c r="Q79" s="24" t="s">
        <v>346</v>
      </c>
      <c r="R79" s="77">
        <v>42</v>
      </c>
      <c r="S79" s="24" t="s">
        <v>206</v>
      </c>
      <c r="T79" s="77">
        <v>224</v>
      </c>
      <c r="U79" s="24" t="s">
        <v>247</v>
      </c>
    </row>
    <row r="80" spans="1:21" x14ac:dyDescent="0.2">
      <c r="A80" s="2" t="s">
        <v>262</v>
      </c>
      <c r="B80" s="116" t="s">
        <v>103</v>
      </c>
      <c r="C80" s="173">
        <v>299</v>
      </c>
      <c r="D80" s="77">
        <v>241</v>
      </c>
      <c r="E80" s="21" t="s">
        <v>489</v>
      </c>
      <c r="F80" s="78">
        <v>16</v>
      </c>
      <c r="G80" s="2" t="s">
        <v>93</v>
      </c>
      <c r="H80" s="77">
        <v>5</v>
      </c>
      <c r="I80" s="24" t="s">
        <v>346</v>
      </c>
      <c r="J80" s="77">
        <v>26</v>
      </c>
      <c r="K80" s="24" t="s">
        <v>433</v>
      </c>
      <c r="L80" s="77">
        <v>215</v>
      </c>
      <c r="M80" s="24" t="s">
        <v>662</v>
      </c>
      <c r="N80" s="20">
        <v>16</v>
      </c>
      <c r="O80" s="24" t="s">
        <v>93</v>
      </c>
      <c r="P80" s="77">
        <v>0</v>
      </c>
      <c r="Q80" s="24" t="s">
        <v>5</v>
      </c>
      <c r="R80" s="77">
        <v>20</v>
      </c>
      <c r="S80" s="24" t="s">
        <v>271</v>
      </c>
      <c r="T80" s="77">
        <v>113</v>
      </c>
      <c r="U80" s="24" t="s">
        <v>371</v>
      </c>
    </row>
    <row r="81" spans="1:22" x14ac:dyDescent="0.2">
      <c r="A81" s="2" t="s">
        <v>262</v>
      </c>
      <c r="B81" s="116" t="s">
        <v>108</v>
      </c>
      <c r="C81" s="173">
        <v>621</v>
      </c>
      <c r="D81" s="77">
        <v>402</v>
      </c>
      <c r="E81" s="21" t="s">
        <v>546</v>
      </c>
      <c r="F81" s="78">
        <v>83</v>
      </c>
      <c r="G81" s="2" t="s">
        <v>224</v>
      </c>
      <c r="H81" s="77">
        <v>15</v>
      </c>
      <c r="I81" s="24" t="s">
        <v>22</v>
      </c>
      <c r="J81" s="184"/>
      <c r="K81" s="186"/>
      <c r="L81" s="77">
        <v>99</v>
      </c>
      <c r="M81" s="24" t="s">
        <v>361</v>
      </c>
      <c r="N81" s="20">
        <v>0</v>
      </c>
      <c r="O81" s="24" t="s">
        <v>5</v>
      </c>
      <c r="P81" s="77">
        <v>17</v>
      </c>
      <c r="Q81" s="24" t="s">
        <v>199</v>
      </c>
      <c r="R81" s="77">
        <v>15</v>
      </c>
      <c r="S81" s="24" t="s">
        <v>22</v>
      </c>
      <c r="T81" s="77">
        <v>181</v>
      </c>
      <c r="U81" s="24" t="s">
        <v>310</v>
      </c>
    </row>
    <row r="82" spans="1:22" x14ac:dyDescent="0.2">
      <c r="A82" s="2" t="s">
        <v>262</v>
      </c>
      <c r="B82" s="116" t="s">
        <v>110</v>
      </c>
      <c r="C82" s="173">
        <v>319</v>
      </c>
      <c r="D82" s="77">
        <v>236</v>
      </c>
      <c r="E82" s="21" t="s">
        <v>663</v>
      </c>
      <c r="F82" s="78">
        <v>70</v>
      </c>
      <c r="G82" s="2" t="s">
        <v>148</v>
      </c>
      <c r="H82" s="184"/>
      <c r="I82" s="186"/>
      <c r="J82" s="77">
        <v>0</v>
      </c>
      <c r="K82" s="24" t="s">
        <v>5</v>
      </c>
      <c r="L82" s="77">
        <v>58</v>
      </c>
      <c r="M82" s="24" t="s">
        <v>168</v>
      </c>
      <c r="N82" s="20">
        <v>0</v>
      </c>
      <c r="O82" s="24" t="s">
        <v>5</v>
      </c>
      <c r="P82" s="184"/>
      <c r="Q82" s="186"/>
      <c r="R82" s="184"/>
      <c r="S82" s="186"/>
      <c r="T82" s="77">
        <v>42</v>
      </c>
      <c r="U82" s="24" t="s">
        <v>385</v>
      </c>
    </row>
    <row r="83" spans="1:22" x14ac:dyDescent="0.2">
      <c r="A83" s="2" t="s">
        <v>262</v>
      </c>
      <c r="B83" s="116" t="s">
        <v>113</v>
      </c>
      <c r="C83" s="173">
        <v>581</v>
      </c>
      <c r="D83" s="77">
        <v>278</v>
      </c>
      <c r="E83" s="21" t="s">
        <v>402</v>
      </c>
      <c r="F83" s="78">
        <v>180</v>
      </c>
      <c r="G83" s="2" t="s">
        <v>373</v>
      </c>
      <c r="H83" s="77">
        <v>4</v>
      </c>
      <c r="I83" s="24" t="s">
        <v>408</v>
      </c>
      <c r="J83" s="184"/>
      <c r="K83" s="186"/>
      <c r="L83" s="77">
        <v>83</v>
      </c>
      <c r="M83" s="24" t="s">
        <v>240</v>
      </c>
      <c r="N83" s="20">
        <v>0</v>
      </c>
      <c r="O83" s="24" t="s">
        <v>5</v>
      </c>
      <c r="P83" s="77">
        <v>20</v>
      </c>
      <c r="Q83" s="24" t="s">
        <v>321</v>
      </c>
      <c r="R83" s="77">
        <v>16</v>
      </c>
      <c r="S83" s="24" t="s">
        <v>19</v>
      </c>
      <c r="T83" s="77">
        <v>59</v>
      </c>
      <c r="U83" s="24" t="s">
        <v>81</v>
      </c>
    </row>
    <row r="84" spans="1:22" x14ac:dyDescent="0.2">
      <c r="A84" s="2" t="s">
        <v>262</v>
      </c>
      <c r="B84" s="116" t="s">
        <v>116</v>
      </c>
      <c r="C84" s="173">
        <v>716</v>
      </c>
      <c r="D84" s="77">
        <v>249</v>
      </c>
      <c r="E84" s="21" t="s">
        <v>146</v>
      </c>
      <c r="F84" s="78">
        <v>70</v>
      </c>
      <c r="G84" s="2" t="s">
        <v>39</v>
      </c>
      <c r="H84" s="184"/>
      <c r="I84" s="186"/>
      <c r="J84" s="77">
        <v>0</v>
      </c>
      <c r="K84" s="24" t="s">
        <v>5</v>
      </c>
      <c r="L84" s="77">
        <v>64</v>
      </c>
      <c r="M84" s="24" t="s">
        <v>127</v>
      </c>
      <c r="N84" s="20">
        <v>0</v>
      </c>
      <c r="O84" s="24" t="s">
        <v>5</v>
      </c>
      <c r="P84" s="77">
        <v>23</v>
      </c>
      <c r="Q84" s="24" t="s">
        <v>30</v>
      </c>
      <c r="R84" s="77">
        <v>3</v>
      </c>
      <c r="S84" s="24" t="s">
        <v>303</v>
      </c>
      <c r="T84" s="77">
        <v>184</v>
      </c>
      <c r="U84" s="24" t="s">
        <v>171</v>
      </c>
    </row>
    <row r="85" spans="1:22" x14ac:dyDescent="0.2">
      <c r="A85" s="2" t="s">
        <v>262</v>
      </c>
      <c r="B85" s="116" t="s">
        <v>121</v>
      </c>
      <c r="C85" s="173">
        <v>511</v>
      </c>
      <c r="D85" s="77">
        <v>327</v>
      </c>
      <c r="E85" s="21" t="s">
        <v>692</v>
      </c>
      <c r="F85" s="78">
        <v>135</v>
      </c>
      <c r="G85" s="2" t="s">
        <v>100</v>
      </c>
      <c r="H85" s="77">
        <v>0</v>
      </c>
      <c r="I85" s="24" t="s">
        <v>5</v>
      </c>
      <c r="J85" s="77">
        <v>20</v>
      </c>
      <c r="K85" s="24" t="s">
        <v>319</v>
      </c>
      <c r="L85" s="77">
        <v>310</v>
      </c>
      <c r="M85" s="24" t="s">
        <v>490</v>
      </c>
      <c r="N85" s="20">
        <v>0</v>
      </c>
      <c r="O85" s="24" t="s">
        <v>5</v>
      </c>
      <c r="P85" s="184"/>
      <c r="Q85" s="186"/>
      <c r="R85" s="77">
        <v>16</v>
      </c>
      <c r="S85" s="24" t="s">
        <v>66</v>
      </c>
      <c r="T85" s="77">
        <v>0</v>
      </c>
      <c r="U85" s="24" t="s">
        <v>5</v>
      </c>
    </row>
    <row r="86" spans="1:22" x14ac:dyDescent="0.2">
      <c r="A86" s="2" t="s">
        <v>262</v>
      </c>
      <c r="B86" s="116" t="s">
        <v>125</v>
      </c>
      <c r="C86" s="173">
        <v>975</v>
      </c>
      <c r="D86" s="77">
        <v>737</v>
      </c>
      <c r="E86" s="21" t="s">
        <v>485</v>
      </c>
      <c r="F86" s="78">
        <v>152</v>
      </c>
      <c r="G86" s="2" t="s">
        <v>139</v>
      </c>
      <c r="H86" s="77">
        <v>7</v>
      </c>
      <c r="I86" s="24" t="s">
        <v>408</v>
      </c>
      <c r="J86" s="77">
        <v>29</v>
      </c>
      <c r="K86" s="24" t="s">
        <v>276</v>
      </c>
      <c r="L86" s="77">
        <v>522</v>
      </c>
      <c r="M86" s="24" t="s">
        <v>549</v>
      </c>
      <c r="N86" s="184"/>
      <c r="O86" s="186"/>
      <c r="P86" s="77">
        <v>17</v>
      </c>
      <c r="Q86" s="24" t="s">
        <v>346</v>
      </c>
      <c r="R86" s="77">
        <v>50</v>
      </c>
      <c r="S86" s="24" t="s">
        <v>11</v>
      </c>
      <c r="T86" s="77">
        <v>325</v>
      </c>
      <c r="U86" s="24" t="s">
        <v>114</v>
      </c>
    </row>
    <row r="87" spans="1:22" x14ac:dyDescent="0.2">
      <c r="A87" s="2" t="s">
        <v>262</v>
      </c>
      <c r="B87" s="116" t="s">
        <v>129</v>
      </c>
      <c r="C87" s="173">
        <v>719</v>
      </c>
      <c r="D87" s="77">
        <v>312</v>
      </c>
      <c r="E87" s="21" t="s">
        <v>14</v>
      </c>
      <c r="F87" s="78">
        <v>106</v>
      </c>
      <c r="G87" s="2" t="s">
        <v>115</v>
      </c>
      <c r="H87" s="77">
        <v>10</v>
      </c>
      <c r="I87" s="24" t="s">
        <v>226</v>
      </c>
      <c r="J87" s="77">
        <v>0</v>
      </c>
      <c r="K87" s="24" t="s">
        <v>5</v>
      </c>
      <c r="L87" s="77">
        <v>62</v>
      </c>
      <c r="M87" s="24" t="s">
        <v>428</v>
      </c>
      <c r="N87" s="20">
        <v>0</v>
      </c>
      <c r="O87" s="24" t="s">
        <v>5</v>
      </c>
      <c r="P87" s="77">
        <v>29</v>
      </c>
      <c r="Q87" s="24" t="s">
        <v>12</v>
      </c>
      <c r="R87" s="77">
        <v>3</v>
      </c>
      <c r="S87" s="24" t="s">
        <v>303</v>
      </c>
      <c r="T87" s="77">
        <v>188</v>
      </c>
      <c r="U87" s="24" t="s">
        <v>331</v>
      </c>
    </row>
    <row r="88" spans="1:22" x14ac:dyDescent="0.2">
      <c r="A88" s="2" t="s">
        <v>262</v>
      </c>
      <c r="B88" s="116" t="s">
        <v>134</v>
      </c>
      <c r="C88" s="173">
        <v>801</v>
      </c>
      <c r="D88" s="77">
        <v>695</v>
      </c>
      <c r="E88" s="21" t="s">
        <v>498</v>
      </c>
      <c r="F88" s="78">
        <v>117</v>
      </c>
      <c r="G88" s="2" t="s">
        <v>306</v>
      </c>
      <c r="H88" s="77">
        <v>4</v>
      </c>
      <c r="I88" s="24" t="s">
        <v>260</v>
      </c>
      <c r="J88" s="77">
        <v>11</v>
      </c>
      <c r="K88" s="24" t="s">
        <v>226</v>
      </c>
      <c r="L88" s="77">
        <v>346</v>
      </c>
      <c r="M88" s="24" t="s">
        <v>24</v>
      </c>
      <c r="N88" s="20">
        <v>0</v>
      </c>
      <c r="O88" s="24" t="s">
        <v>5</v>
      </c>
      <c r="P88" s="77">
        <v>21</v>
      </c>
      <c r="Q88" s="24" t="s">
        <v>177</v>
      </c>
      <c r="R88" s="77">
        <v>34</v>
      </c>
      <c r="S88" s="24" t="s">
        <v>249</v>
      </c>
      <c r="T88" s="77">
        <v>232</v>
      </c>
      <c r="U88" s="24" t="s">
        <v>258</v>
      </c>
      <c r="V88" s="150"/>
    </row>
    <row r="89" spans="1:22" x14ac:dyDescent="0.2">
      <c r="A89" s="2" t="s">
        <v>262</v>
      </c>
      <c r="B89" s="116" t="s">
        <v>138</v>
      </c>
      <c r="C89" s="173">
        <v>329</v>
      </c>
      <c r="D89" s="77">
        <v>30</v>
      </c>
      <c r="E89" s="21" t="s">
        <v>347</v>
      </c>
      <c r="F89" s="78">
        <v>48</v>
      </c>
      <c r="G89" s="2" t="s">
        <v>306</v>
      </c>
      <c r="H89" s="77">
        <v>0</v>
      </c>
      <c r="I89" s="24" t="s">
        <v>5</v>
      </c>
      <c r="J89" s="77">
        <v>0</v>
      </c>
      <c r="K89" s="24" t="s">
        <v>5</v>
      </c>
      <c r="L89" s="77">
        <v>5</v>
      </c>
      <c r="M89" s="24" t="s">
        <v>107</v>
      </c>
      <c r="N89" s="20">
        <v>0</v>
      </c>
      <c r="O89" s="24" t="s">
        <v>5</v>
      </c>
      <c r="P89" s="77">
        <v>0</v>
      </c>
      <c r="Q89" s="24" t="s">
        <v>5</v>
      </c>
      <c r="R89" s="184"/>
      <c r="S89" s="186"/>
      <c r="T89" s="77">
        <v>112</v>
      </c>
      <c r="U89" s="24" t="s">
        <v>482</v>
      </c>
    </row>
    <row r="90" spans="1:22" x14ac:dyDescent="0.2">
      <c r="A90" s="2" t="s">
        <v>262</v>
      </c>
      <c r="B90" s="116" t="s">
        <v>141</v>
      </c>
      <c r="C90" s="173">
        <v>550</v>
      </c>
      <c r="D90" s="77">
        <v>225</v>
      </c>
      <c r="E90" s="21" t="s">
        <v>386</v>
      </c>
      <c r="F90" s="78">
        <v>66</v>
      </c>
      <c r="G90" s="2" t="s">
        <v>106</v>
      </c>
      <c r="H90" s="77">
        <v>4</v>
      </c>
      <c r="I90" s="24" t="s">
        <v>408</v>
      </c>
      <c r="J90" s="77">
        <v>0</v>
      </c>
      <c r="K90" s="24" t="s">
        <v>5</v>
      </c>
      <c r="L90" s="77">
        <v>51</v>
      </c>
      <c r="M90" s="24" t="s">
        <v>85</v>
      </c>
      <c r="N90" s="20">
        <v>0</v>
      </c>
      <c r="O90" s="24" t="s">
        <v>5</v>
      </c>
      <c r="P90" s="77">
        <v>12</v>
      </c>
      <c r="Q90" s="24" t="s">
        <v>23</v>
      </c>
      <c r="R90" s="77">
        <v>10</v>
      </c>
      <c r="S90" s="24" t="s">
        <v>351</v>
      </c>
      <c r="T90" s="77">
        <v>94</v>
      </c>
      <c r="U90" s="24" t="s">
        <v>65</v>
      </c>
    </row>
    <row r="91" spans="1:22" x14ac:dyDescent="0.2">
      <c r="A91" s="2" t="s">
        <v>262</v>
      </c>
      <c r="B91" s="116" t="s">
        <v>145</v>
      </c>
      <c r="C91" s="173">
        <v>399</v>
      </c>
      <c r="D91" s="77">
        <v>300</v>
      </c>
      <c r="E91" s="21" t="s">
        <v>486</v>
      </c>
      <c r="F91" s="78">
        <v>88</v>
      </c>
      <c r="G91" s="2" t="s">
        <v>264</v>
      </c>
      <c r="H91" s="77">
        <v>0</v>
      </c>
      <c r="I91" s="24" t="s">
        <v>5</v>
      </c>
      <c r="J91" s="77">
        <v>0</v>
      </c>
      <c r="K91" s="24" t="s">
        <v>5</v>
      </c>
      <c r="L91" s="77">
        <v>112</v>
      </c>
      <c r="M91" s="24" t="s">
        <v>278</v>
      </c>
      <c r="N91" s="20">
        <v>0</v>
      </c>
      <c r="O91" s="24" t="s">
        <v>5</v>
      </c>
      <c r="P91" s="77">
        <v>5</v>
      </c>
      <c r="Q91" s="24" t="s">
        <v>256</v>
      </c>
      <c r="R91" s="77">
        <v>18</v>
      </c>
      <c r="S91" s="24" t="s">
        <v>173</v>
      </c>
      <c r="T91" s="77">
        <v>89</v>
      </c>
      <c r="U91" s="24" t="s">
        <v>90</v>
      </c>
    </row>
    <row r="92" spans="1:22" x14ac:dyDescent="0.2">
      <c r="A92" s="2" t="s">
        <v>262</v>
      </c>
      <c r="B92" s="116" t="s">
        <v>151</v>
      </c>
      <c r="C92" s="173">
        <v>1291</v>
      </c>
      <c r="D92" s="77">
        <v>960</v>
      </c>
      <c r="E92" s="21" t="s">
        <v>664</v>
      </c>
      <c r="F92" s="78">
        <v>293</v>
      </c>
      <c r="G92" s="2" t="s">
        <v>205</v>
      </c>
      <c r="H92" s="77">
        <v>9</v>
      </c>
      <c r="I92" s="24" t="s">
        <v>408</v>
      </c>
      <c r="J92" s="77">
        <v>20</v>
      </c>
      <c r="K92" s="24" t="s">
        <v>107</v>
      </c>
      <c r="L92" s="77">
        <v>617</v>
      </c>
      <c r="M92" s="24" t="s">
        <v>402</v>
      </c>
      <c r="N92" s="184"/>
      <c r="O92" s="186"/>
      <c r="P92" s="77">
        <v>19</v>
      </c>
      <c r="Q92" s="24" t="s">
        <v>107</v>
      </c>
      <c r="R92" s="77">
        <v>102</v>
      </c>
      <c r="S92" s="24" t="s">
        <v>40</v>
      </c>
      <c r="T92" s="77">
        <v>325</v>
      </c>
      <c r="U92" s="24" t="s">
        <v>287</v>
      </c>
    </row>
    <row r="93" spans="1:22" x14ac:dyDescent="0.2">
      <c r="A93" s="2" t="s">
        <v>262</v>
      </c>
      <c r="B93" s="116" t="s">
        <v>154</v>
      </c>
      <c r="C93" s="173">
        <v>747</v>
      </c>
      <c r="D93" s="77">
        <v>560</v>
      </c>
      <c r="E93" s="21" t="s">
        <v>420</v>
      </c>
      <c r="F93" s="78">
        <v>205</v>
      </c>
      <c r="G93" s="2" t="s">
        <v>322</v>
      </c>
      <c r="H93" s="77">
        <v>4</v>
      </c>
      <c r="I93" s="24" t="s">
        <v>260</v>
      </c>
      <c r="J93" s="77">
        <v>10</v>
      </c>
      <c r="K93" s="24" t="s">
        <v>256</v>
      </c>
      <c r="L93" s="77">
        <v>373</v>
      </c>
      <c r="M93" s="24" t="s">
        <v>472</v>
      </c>
      <c r="N93" s="20">
        <v>0</v>
      </c>
      <c r="O93" s="24" t="s">
        <v>5</v>
      </c>
      <c r="P93" s="77">
        <v>13</v>
      </c>
      <c r="Q93" s="24" t="s">
        <v>346</v>
      </c>
      <c r="R93" s="77">
        <v>42</v>
      </c>
      <c r="S93" s="24" t="s">
        <v>206</v>
      </c>
      <c r="T93" s="77">
        <v>211</v>
      </c>
      <c r="U93" s="24" t="s">
        <v>438</v>
      </c>
    </row>
    <row r="94" spans="1:22" x14ac:dyDescent="0.2">
      <c r="A94" s="2" t="s">
        <v>262</v>
      </c>
      <c r="B94" s="116" t="s">
        <v>158</v>
      </c>
      <c r="C94" s="173">
        <v>427</v>
      </c>
      <c r="D94" s="77">
        <v>327</v>
      </c>
      <c r="E94" s="21" t="s">
        <v>665</v>
      </c>
      <c r="F94" s="78">
        <v>70</v>
      </c>
      <c r="G94" s="2" t="s">
        <v>285</v>
      </c>
      <c r="H94" s="184"/>
      <c r="I94" s="186"/>
      <c r="J94" s="77">
        <v>35</v>
      </c>
      <c r="K94" s="24" t="s">
        <v>411</v>
      </c>
      <c r="L94" s="77">
        <v>267</v>
      </c>
      <c r="M94" s="24" t="s">
        <v>401</v>
      </c>
      <c r="N94" s="184"/>
      <c r="O94" s="186"/>
      <c r="P94" s="184"/>
      <c r="Q94" s="186"/>
      <c r="R94" s="77">
        <v>11</v>
      </c>
      <c r="S94" s="24" t="s">
        <v>177</v>
      </c>
      <c r="T94" s="77">
        <v>115</v>
      </c>
      <c r="U94" s="24" t="s">
        <v>315</v>
      </c>
    </row>
    <row r="95" spans="1:22" x14ac:dyDescent="0.2">
      <c r="A95" s="2" t="s">
        <v>262</v>
      </c>
      <c r="B95" s="116" t="s">
        <v>161</v>
      </c>
      <c r="C95" s="173">
        <v>407</v>
      </c>
      <c r="D95" s="77">
        <v>172</v>
      </c>
      <c r="E95" s="21" t="s">
        <v>685</v>
      </c>
      <c r="F95" s="78">
        <v>102</v>
      </c>
      <c r="G95" s="2" t="s">
        <v>358</v>
      </c>
      <c r="H95" s="77">
        <v>5</v>
      </c>
      <c r="I95" s="24" t="s">
        <v>332</v>
      </c>
      <c r="J95" s="77">
        <v>0</v>
      </c>
      <c r="K95" s="24" t="s">
        <v>5</v>
      </c>
      <c r="L95" s="77">
        <v>31</v>
      </c>
      <c r="M95" s="24" t="s">
        <v>476</v>
      </c>
      <c r="N95" s="20">
        <v>0</v>
      </c>
      <c r="O95" s="24" t="s">
        <v>5</v>
      </c>
      <c r="P95" s="184"/>
      <c r="Q95" s="186"/>
      <c r="R95" s="77">
        <v>0</v>
      </c>
      <c r="S95" s="24" t="s">
        <v>5</v>
      </c>
      <c r="T95" s="77">
        <v>139</v>
      </c>
      <c r="U95" s="24" t="s">
        <v>265</v>
      </c>
    </row>
    <row r="96" spans="1:22" x14ac:dyDescent="0.2">
      <c r="A96" s="2" t="s">
        <v>262</v>
      </c>
      <c r="B96" s="116" t="s">
        <v>164</v>
      </c>
      <c r="C96" s="173">
        <v>799</v>
      </c>
      <c r="D96" s="77">
        <v>263</v>
      </c>
      <c r="E96" s="21" t="s">
        <v>263</v>
      </c>
      <c r="F96" s="78">
        <v>305</v>
      </c>
      <c r="G96" s="2" t="s">
        <v>253</v>
      </c>
      <c r="H96" s="77">
        <v>3</v>
      </c>
      <c r="I96" s="24" t="s">
        <v>303</v>
      </c>
      <c r="J96" s="77">
        <v>0</v>
      </c>
      <c r="K96" s="24" t="s">
        <v>5</v>
      </c>
      <c r="L96" s="77">
        <v>37</v>
      </c>
      <c r="M96" s="24" t="s">
        <v>137</v>
      </c>
      <c r="N96" s="20">
        <v>0</v>
      </c>
      <c r="O96" s="24" t="s">
        <v>5</v>
      </c>
      <c r="P96" s="77">
        <v>11</v>
      </c>
      <c r="Q96" s="24" t="s">
        <v>226</v>
      </c>
      <c r="R96" s="77">
        <v>4</v>
      </c>
      <c r="S96" s="24" t="s">
        <v>260</v>
      </c>
      <c r="T96" s="77">
        <v>122</v>
      </c>
      <c r="U96" s="24" t="s">
        <v>172</v>
      </c>
    </row>
    <row r="97" spans="1:21" x14ac:dyDescent="0.2">
      <c r="A97" s="2" t="s">
        <v>262</v>
      </c>
      <c r="B97" s="116" t="s">
        <v>166</v>
      </c>
      <c r="C97" s="173">
        <v>312</v>
      </c>
      <c r="D97" s="77">
        <v>160</v>
      </c>
      <c r="E97" s="21" t="s">
        <v>422</v>
      </c>
      <c r="F97" s="78">
        <v>88</v>
      </c>
      <c r="G97" s="2" t="s">
        <v>438</v>
      </c>
      <c r="H97" s="77">
        <v>4</v>
      </c>
      <c r="I97" s="24" t="s">
        <v>256</v>
      </c>
      <c r="J97" s="77">
        <v>0</v>
      </c>
      <c r="K97" s="24" t="s">
        <v>5</v>
      </c>
      <c r="L97" s="77">
        <v>34</v>
      </c>
      <c r="M97" s="24" t="s">
        <v>463</v>
      </c>
      <c r="N97" s="20">
        <v>0</v>
      </c>
      <c r="O97" s="24" t="s">
        <v>5</v>
      </c>
      <c r="P97" s="77">
        <v>11</v>
      </c>
      <c r="Q97" s="24" t="s">
        <v>15</v>
      </c>
      <c r="R97" s="77">
        <v>0</v>
      </c>
      <c r="S97" s="24" t="s">
        <v>5</v>
      </c>
      <c r="T97" s="77">
        <v>46</v>
      </c>
      <c r="U97" s="24" t="s">
        <v>115</v>
      </c>
    </row>
    <row r="98" spans="1:21" x14ac:dyDescent="0.2">
      <c r="A98" s="2" t="s">
        <v>262</v>
      </c>
      <c r="B98" s="116" t="s">
        <v>170</v>
      </c>
      <c r="C98" s="173">
        <v>898</v>
      </c>
      <c r="D98" s="77">
        <v>508</v>
      </c>
      <c r="E98" s="21" t="s">
        <v>13</v>
      </c>
      <c r="F98" s="78">
        <v>129</v>
      </c>
      <c r="G98" s="2" t="s">
        <v>185</v>
      </c>
      <c r="H98" s="77">
        <v>3</v>
      </c>
      <c r="I98" s="24" t="s">
        <v>193</v>
      </c>
      <c r="J98" s="77">
        <v>13</v>
      </c>
      <c r="K98" s="24" t="s">
        <v>226</v>
      </c>
      <c r="L98" s="77">
        <v>230</v>
      </c>
      <c r="M98" s="24" t="s">
        <v>218</v>
      </c>
      <c r="N98" s="20">
        <v>0</v>
      </c>
      <c r="O98" s="24" t="s">
        <v>5</v>
      </c>
      <c r="P98" s="77">
        <v>21</v>
      </c>
      <c r="Q98" s="24" t="s">
        <v>323</v>
      </c>
      <c r="R98" s="77">
        <v>29</v>
      </c>
      <c r="S98" s="24" t="s">
        <v>30</v>
      </c>
      <c r="T98" s="77">
        <v>370</v>
      </c>
      <c r="U98" s="24" t="s">
        <v>192</v>
      </c>
    </row>
    <row r="99" spans="1:21" x14ac:dyDescent="0.2">
      <c r="A99" s="2" t="s">
        <v>262</v>
      </c>
      <c r="B99" s="116" t="s">
        <v>174</v>
      </c>
      <c r="C99" s="173">
        <v>492</v>
      </c>
      <c r="D99" s="77">
        <v>258</v>
      </c>
      <c r="E99" s="21" t="s">
        <v>28</v>
      </c>
      <c r="F99" s="78">
        <v>57</v>
      </c>
      <c r="G99" s="2" t="s">
        <v>111</v>
      </c>
      <c r="H99" s="77">
        <v>5</v>
      </c>
      <c r="I99" s="24" t="s">
        <v>298</v>
      </c>
      <c r="J99" s="77">
        <v>0</v>
      </c>
      <c r="K99" s="24" t="s">
        <v>5</v>
      </c>
      <c r="L99" s="77">
        <v>66</v>
      </c>
      <c r="M99" s="24" t="s">
        <v>224</v>
      </c>
      <c r="N99" s="20">
        <v>0</v>
      </c>
      <c r="O99" s="24" t="s">
        <v>5</v>
      </c>
      <c r="P99" s="77">
        <v>8</v>
      </c>
      <c r="Q99" s="24" t="s">
        <v>150</v>
      </c>
      <c r="R99" s="77">
        <v>5</v>
      </c>
      <c r="S99" s="24" t="s">
        <v>298</v>
      </c>
      <c r="T99" s="77">
        <v>139</v>
      </c>
      <c r="U99" s="24" t="s">
        <v>254</v>
      </c>
    </row>
    <row r="100" spans="1:21" x14ac:dyDescent="0.2">
      <c r="A100" s="2" t="s">
        <v>262</v>
      </c>
      <c r="B100" s="116" t="s">
        <v>178</v>
      </c>
      <c r="C100" s="173">
        <v>1024</v>
      </c>
      <c r="D100" s="77">
        <v>630</v>
      </c>
      <c r="E100" s="21" t="s">
        <v>521</v>
      </c>
      <c r="F100" s="78">
        <v>218</v>
      </c>
      <c r="G100" s="2" t="s">
        <v>144</v>
      </c>
      <c r="H100" s="77">
        <v>13</v>
      </c>
      <c r="I100" s="24" t="s">
        <v>256</v>
      </c>
      <c r="J100" s="77">
        <v>21</v>
      </c>
      <c r="K100" s="24" t="s">
        <v>293</v>
      </c>
      <c r="L100" s="77">
        <v>520</v>
      </c>
      <c r="M100" s="24" t="s">
        <v>548</v>
      </c>
      <c r="N100" s="20">
        <v>0</v>
      </c>
      <c r="O100" s="24" t="s">
        <v>5</v>
      </c>
      <c r="P100" s="77">
        <v>0</v>
      </c>
      <c r="Q100" s="24" t="s">
        <v>5</v>
      </c>
      <c r="R100" s="77">
        <v>37</v>
      </c>
      <c r="S100" s="24" t="s">
        <v>48</v>
      </c>
      <c r="T100" s="77">
        <v>410</v>
      </c>
      <c r="U100" s="24" t="s">
        <v>392</v>
      </c>
    </row>
    <row r="101" spans="1:21" x14ac:dyDescent="0.2">
      <c r="A101" s="2" t="s">
        <v>262</v>
      </c>
      <c r="B101" s="116" t="s">
        <v>181</v>
      </c>
      <c r="C101" s="173">
        <v>490</v>
      </c>
      <c r="D101" s="77">
        <v>300</v>
      </c>
      <c r="E101" s="21" t="s">
        <v>666</v>
      </c>
      <c r="F101" s="78">
        <v>96</v>
      </c>
      <c r="G101" s="2" t="s">
        <v>179</v>
      </c>
      <c r="H101" s="184"/>
      <c r="I101" s="186"/>
      <c r="J101" s="77">
        <v>0</v>
      </c>
      <c r="K101" s="24" t="s">
        <v>5</v>
      </c>
      <c r="L101" s="77">
        <v>58</v>
      </c>
      <c r="M101" s="24" t="s">
        <v>152</v>
      </c>
      <c r="N101" s="20">
        <v>0</v>
      </c>
      <c r="O101" s="24" t="s">
        <v>5</v>
      </c>
      <c r="P101" s="77">
        <v>34</v>
      </c>
      <c r="Q101" s="24" t="s">
        <v>316</v>
      </c>
      <c r="R101" s="77">
        <v>13</v>
      </c>
      <c r="S101" s="24" t="s">
        <v>199</v>
      </c>
      <c r="T101" s="77">
        <v>204</v>
      </c>
      <c r="U101" s="24" t="s">
        <v>430</v>
      </c>
    </row>
    <row r="102" spans="1:21" x14ac:dyDescent="0.2">
      <c r="A102" s="2" t="s">
        <v>262</v>
      </c>
      <c r="B102" s="116" t="s">
        <v>186</v>
      </c>
      <c r="C102" s="173">
        <v>215</v>
      </c>
      <c r="D102" s="77">
        <v>59</v>
      </c>
      <c r="E102" s="21" t="s">
        <v>322</v>
      </c>
      <c r="F102" s="78">
        <v>19</v>
      </c>
      <c r="G102" s="2" t="s">
        <v>245</v>
      </c>
      <c r="H102" s="184"/>
      <c r="I102" s="186"/>
      <c r="J102" s="77">
        <v>0</v>
      </c>
      <c r="K102" s="24" t="s">
        <v>5</v>
      </c>
      <c r="L102" s="77">
        <v>47</v>
      </c>
      <c r="M102" s="24" t="s">
        <v>148</v>
      </c>
      <c r="N102" s="20">
        <v>0</v>
      </c>
      <c r="O102" s="24" t="s">
        <v>5</v>
      </c>
      <c r="P102" s="77">
        <v>0</v>
      </c>
      <c r="Q102" s="24" t="s">
        <v>5</v>
      </c>
      <c r="R102" s="77">
        <v>4</v>
      </c>
      <c r="S102" s="24" t="s">
        <v>160</v>
      </c>
      <c r="T102" s="77">
        <v>18</v>
      </c>
      <c r="U102" s="24" t="s">
        <v>86</v>
      </c>
    </row>
    <row r="103" spans="1:21" x14ac:dyDescent="0.2">
      <c r="A103" s="2" t="s">
        <v>262</v>
      </c>
      <c r="B103" s="116" t="s">
        <v>190</v>
      </c>
      <c r="C103" s="173">
        <v>88</v>
      </c>
      <c r="D103" s="77">
        <v>16</v>
      </c>
      <c r="E103" s="21" t="s">
        <v>168</v>
      </c>
      <c r="F103" s="78">
        <v>16</v>
      </c>
      <c r="G103" s="2" t="s">
        <v>168</v>
      </c>
      <c r="H103" s="77">
        <v>0</v>
      </c>
      <c r="I103" s="24" t="s">
        <v>5</v>
      </c>
      <c r="J103" s="77">
        <v>0</v>
      </c>
      <c r="K103" s="24" t="s">
        <v>5</v>
      </c>
      <c r="L103" s="184"/>
      <c r="M103" s="186"/>
      <c r="N103" s="20">
        <v>0</v>
      </c>
      <c r="O103" s="24" t="s">
        <v>5</v>
      </c>
      <c r="P103" s="184"/>
      <c r="Q103" s="186"/>
      <c r="R103" s="77">
        <v>0</v>
      </c>
      <c r="S103" s="24" t="s">
        <v>5</v>
      </c>
      <c r="T103" s="77">
        <v>13</v>
      </c>
      <c r="U103" s="24" t="s">
        <v>208</v>
      </c>
    </row>
    <row r="104" spans="1:21" x14ac:dyDescent="0.2">
      <c r="A104" s="2" t="s">
        <v>262</v>
      </c>
      <c r="B104" s="117" t="s">
        <v>2</v>
      </c>
      <c r="C104" s="123">
        <v>20383</v>
      </c>
      <c r="D104" s="77">
        <v>12307</v>
      </c>
      <c r="E104" s="21" t="s">
        <v>815</v>
      </c>
      <c r="F104" s="78">
        <v>3634</v>
      </c>
      <c r="G104" s="2" t="s">
        <v>248</v>
      </c>
      <c r="H104" s="77">
        <v>213</v>
      </c>
      <c r="I104" s="21" t="s">
        <v>298</v>
      </c>
      <c r="J104" s="78">
        <v>249</v>
      </c>
      <c r="K104" s="2" t="s">
        <v>332</v>
      </c>
      <c r="L104" s="177" t="s">
        <v>823</v>
      </c>
      <c r="M104" s="21" t="s">
        <v>363</v>
      </c>
      <c r="N104" s="2">
        <v>32</v>
      </c>
      <c r="O104" s="2" t="s">
        <v>375</v>
      </c>
      <c r="P104" s="77">
        <v>409</v>
      </c>
      <c r="Q104" s="21" t="s">
        <v>169</v>
      </c>
      <c r="R104" s="77">
        <v>669</v>
      </c>
      <c r="S104" s="21" t="s">
        <v>50</v>
      </c>
      <c r="T104" s="78">
        <v>5210</v>
      </c>
      <c r="U104" s="2" t="s">
        <v>218</v>
      </c>
    </row>
    <row r="105" spans="1:21" x14ac:dyDescent="0.2">
      <c r="A105" s="2" t="s">
        <v>307</v>
      </c>
      <c r="B105" s="117" t="s">
        <v>2</v>
      </c>
      <c r="C105" s="122">
        <v>60424</v>
      </c>
      <c r="D105" s="77">
        <v>37277</v>
      </c>
      <c r="E105" s="21" t="s">
        <v>488</v>
      </c>
      <c r="F105" s="77">
        <v>10359</v>
      </c>
      <c r="G105" s="2" t="s">
        <v>65</v>
      </c>
      <c r="H105" s="77">
        <v>577</v>
      </c>
      <c r="I105" s="21" t="s">
        <v>298</v>
      </c>
      <c r="J105" s="77">
        <v>731</v>
      </c>
      <c r="K105" s="2" t="s">
        <v>332</v>
      </c>
      <c r="L105" s="177" t="s">
        <v>825</v>
      </c>
      <c r="M105" s="21" t="s">
        <v>373</v>
      </c>
      <c r="N105" s="77">
        <v>110</v>
      </c>
      <c r="O105" s="2" t="s">
        <v>375</v>
      </c>
      <c r="P105" s="77">
        <v>1285</v>
      </c>
      <c r="Q105" s="21" t="s">
        <v>293</v>
      </c>
      <c r="R105" s="77">
        <v>1879</v>
      </c>
      <c r="S105" s="21" t="s">
        <v>66</v>
      </c>
      <c r="T105" s="77">
        <v>14126</v>
      </c>
      <c r="U105" s="2" t="s">
        <v>222</v>
      </c>
    </row>
    <row r="107" spans="1:21" x14ac:dyDescent="0.2">
      <c r="A107" s="40" t="s">
        <v>697</v>
      </c>
      <c r="B107" s="118"/>
      <c r="C107" s="119"/>
      <c r="D107" s="17"/>
      <c r="E107" s="16"/>
      <c r="F107" s="17"/>
      <c r="G107" s="16"/>
      <c r="H107" s="17"/>
      <c r="I107" s="16"/>
      <c r="J107" s="17"/>
      <c r="K107" s="16"/>
      <c r="L107" s="17"/>
      <c r="M107" s="16"/>
      <c r="N107" s="17"/>
      <c r="O107" s="16"/>
      <c r="P107" s="17"/>
      <c r="Q107" s="16"/>
      <c r="R107" s="17"/>
      <c r="S107" s="16"/>
      <c r="T107" s="17"/>
      <c r="U107" s="16"/>
    </row>
    <row r="108" spans="1:21" x14ac:dyDescent="0.2">
      <c r="A108" s="216" t="s">
        <v>726</v>
      </c>
      <c r="B108" s="216"/>
      <c r="C108" s="216"/>
      <c r="D108" s="216"/>
      <c r="E108" s="216"/>
      <c r="F108" s="216"/>
      <c r="G108" s="216"/>
      <c r="H108" s="216"/>
      <c r="I108" s="216"/>
      <c r="J108" s="216"/>
      <c r="K108" s="216"/>
      <c r="L108" s="216"/>
      <c r="M108" s="216"/>
      <c r="N108" s="216"/>
      <c r="O108" s="216"/>
      <c r="P108" s="216"/>
      <c r="Q108" s="216"/>
      <c r="R108" s="216"/>
      <c r="S108" s="124"/>
      <c r="T108" s="124"/>
      <c r="U108" s="124"/>
    </row>
    <row r="109" spans="1:21" x14ac:dyDescent="0.2">
      <c r="A109" s="216" t="s">
        <v>795</v>
      </c>
      <c r="B109" s="216"/>
      <c r="C109" s="216"/>
      <c r="D109" s="216"/>
      <c r="E109" s="216"/>
      <c r="F109" s="216"/>
      <c r="G109" s="216"/>
      <c r="H109" s="216"/>
      <c r="I109" s="216"/>
      <c r="J109" s="216"/>
      <c r="K109" s="216"/>
      <c r="L109" s="216"/>
      <c r="M109" s="216"/>
      <c r="N109" s="216"/>
      <c r="O109" s="216"/>
      <c r="P109" s="216"/>
      <c r="Q109" s="11"/>
      <c r="R109" s="4"/>
      <c r="S109" s="11"/>
      <c r="T109" s="4"/>
      <c r="U109" s="11"/>
    </row>
    <row r="110" spans="1:21" ht="24" customHeight="1" x14ac:dyDescent="0.2">
      <c r="A110" s="218" t="s">
        <v>794</v>
      </c>
      <c r="B110" s="218"/>
      <c r="C110" s="218"/>
      <c r="D110" s="218"/>
      <c r="E110" s="218"/>
      <c r="F110" s="218"/>
      <c r="G110" s="218"/>
      <c r="H110" s="218"/>
      <c r="I110" s="218"/>
      <c r="J110" s="218"/>
      <c r="K110" s="218"/>
      <c r="L110" s="218"/>
      <c r="M110" s="218"/>
      <c r="N110" s="218"/>
      <c r="O110" s="218"/>
      <c r="P110" s="218"/>
      <c r="Q110" s="124"/>
      <c r="R110" s="124"/>
      <c r="S110" s="124"/>
      <c r="T110" s="124"/>
      <c r="U110" s="124"/>
    </row>
    <row r="111" spans="1:21" ht="15" customHeight="1" x14ac:dyDescent="0.2">
      <c r="A111" s="216" t="s">
        <v>822</v>
      </c>
      <c r="B111" s="216"/>
      <c r="C111" s="216"/>
      <c r="D111" s="216"/>
      <c r="E111" s="216"/>
      <c r="F111" s="216"/>
      <c r="G111" s="216"/>
      <c r="H111" s="216"/>
      <c r="I111" s="216"/>
      <c r="J111" s="216"/>
      <c r="K111" s="216"/>
      <c r="L111" s="216"/>
      <c r="M111" s="216"/>
      <c r="N111" s="216"/>
      <c r="O111" s="216"/>
      <c r="P111" s="216"/>
      <c r="Q111" s="216"/>
      <c r="R111" s="216"/>
      <c r="S111" s="216"/>
      <c r="T111" s="216"/>
      <c r="U111" s="216"/>
    </row>
    <row r="112" spans="1:21" x14ac:dyDescent="0.2">
      <c r="A112" s="215" t="s">
        <v>830</v>
      </c>
      <c r="B112" s="215"/>
      <c r="C112" s="215"/>
      <c r="D112" s="215"/>
      <c r="E112" s="215"/>
      <c r="F112" s="215"/>
      <c r="G112" s="215"/>
      <c r="H112" s="215"/>
      <c r="I112" s="215"/>
    </row>
  </sheetData>
  <mergeCells count="8">
    <mergeCell ref="A112:I112"/>
    <mergeCell ref="A111:U111"/>
    <mergeCell ref="A1:U1"/>
    <mergeCell ref="A3:U3"/>
    <mergeCell ref="A4:K4"/>
    <mergeCell ref="A108:R108"/>
    <mergeCell ref="A109:P109"/>
    <mergeCell ref="A110:P110"/>
  </mergeCells>
  <conditionalFormatting sqref="A104:B105 E104:U104 E71 G71 I71 K71 M71 O71:Q71 S71 U71 A7:B102 E38 D39:O45 D73:O74 D7:O37 G38 I38 K38 M38 O38 Q38 S38 U38 Q73:U75 Q39:U43 Q7:U37 D105:U105 Q45:U51 R44:S44 D47:O51 D46:M46 D53:O62 D52:M52 Q53:U55 R52:U52 Q58:U66 R56:U56 Q57 T57:U57 D64:O70 D63:M63 Q68:U68 R67:U67 Q70:U70 R69:U69 D72:G72 J72:O72 Q72 T72:U72 D76:O76 D75:I75 L75:O75 Q78:U81 D78:O80 D77:M77 R76:U77 D85:O85 D81:I81 L81:O81 D82:G82 J82:O82 Q83:U84 T82:U82 D83:I83 L83:O83 D84:G84 J84:O84 Q86:U88 R85:U85 D87:O91 D86:M86 Q90:U93 Q89 T89:U89 D93:O93 D92:M92 D95:O100 D94:G94 J94:M94 Q96:U102 R94:U95 D101:G102 J101:O102">
    <cfRule type="expression" dxfId="136" priority="38">
      <formula>IF($B7="Total",1,0)</formula>
    </cfRule>
  </conditionalFormatting>
  <conditionalFormatting sqref="A7:A102 A104:A105 P104:P105 P71">
    <cfRule type="expression" dxfId="135" priority="37">
      <formula>IF(OR($B6="Organisation",$B7="Total",$B6="Total"),0,1)</formula>
    </cfRule>
  </conditionalFormatting>
  <conditionalFormatting sqref="A103:B103 D103:K103 R103:U103 N103:O103">
    <cfRule type="expression" dxfId="134" priority="36">
      <formula>IF($B103="Total",1,0)</formula>
    </cfRule>
  </conditionalFormatting>
  <conditionalFormatting sqref="A103">
    <cfRule type="expression" dxfId="133" priority="35">
      <formula>IF(OR($B102="Organisation",$B103="Total",$B102="Total"),0,1)</formula>
    </cfRule>
  </conditionalFormatting>
  <conditionalFormatting sqref="A6:B6 D6:O6 Q6:U6">
    <cfRule type="expression" dxfId="132" priority="34">
      <formula>IF($B6="Total",1,0)</formula>
    </cfRule>
  </conditionalFormatting>
  <conditionalFormatting sqref="A6">
    <cfRule type="expression" dxfId="131" priority="33">
      <formula>IF(OR($B5="Organisation",$B6="Total",$B5="Total"),0,1)</formula>
    </cfRule>
  </conditionalFormatting>
  <conditionalFormatting sqref="D104">
    <cfRule type="expression" dxfId="130" priority="32">
      <formula>IF($B104="Total",1,0)</formula>
    </cfRule>
  </conditionalFormatting>
  <conditionalFormatting sqref="T38">
    <cfRule type="expression" dxfId="129" priority="15">
      <formula>IF($B38="Total",1,0)</formula>
    </cfRule>
  </conditionalFormatting>
  <conditionalFormatting sqref="D71">
    <cfRule type="expression" dxfId="128" priority="31">
      <formula>IF($B71="Total",1,0)</formula>
    </cfRule>
  </conditionalFormatting>
  <conditionalFormatting sqref="F71">
    <cfRule type="expression" dxfId="127" priority="30">
      <formula>IF($B71="Total",1,0)</formula>
    </cfRule>
  </conditionalFormatting>
  <conditionalFormatting sqref="H71">
    <cfRule type="expression" dxfId="126" priority="29">
      <formula>IF($B71="Total",1,0)</formula>
    </cfRule>
  </conditionalFormatting>
  <conditionalFormatting sqref="J71">
    <cfRule type="expression" dxfId="125" priority="28">
      <formula>IF($B71="Total",1,0)</formula>
    </cfRule>
  </conditionalFormatting>
  <conditionalFormatting sqref="L71">
    <cfRule type="expression" dxfId="124" priority="27">
      <formula>IF($B71="Total",1,0)</formula>
    </cfRule>
  </conditionalFormatting>
  <conditionalFormatting sqref="N71">
    <cfRule type="expression" dxfId="123" priority="26">
      <formula>IF($B71="Total",1,0)</formula>
    </cfRule>
  </conditionalFormatting>
  <conditionalFormatting sqref="R71">
    <cfRule type="expression" dxfId="122" priority="25">
      <formula>IF($B71="Total",1,0)</formula>
    </cfRule>
  </conditionalFormatting>
  <conditionalFormatting sqref="T71">
    <cfRule type="expression" dxfId="121" priority="24">
      <formula>IF($B71="Total",1,0)</formula>
    </cfRule>
  </conditionalFormatting>
  <conditionalFormatting sqref="D38">
    <cfRule type="expression" dxfId="120" priority="23">
      <formula>IF($B38="Total",1,0)</formula>
    </cfRule>
  </conditionalFormatting>
  <conditionalFormatting sqref="F38">
    <cfRule type="expression" dxfId="119" priority="22">
      <formula>IF($B38="Total",1,0)</formula>
    </cfRule>
  </conditionalFormatting>
  <conditionalFormatting sqref="H38">
    <cfRule type="expression" dxfId="118" priority="21">
      <formula>IF($B38="Total",1,0)</formula>
    </cfRule>
  </conditionalFormatting>
  <conditionalFormatting sqref="J38">
    <cfRule type="expression" dxfId="117" priority="20">
      <formula>IF($B38="Total",1,0)</formula>
    </cfRule>
  </conditionalFormatting>
  <conditionalFormatting sqref="L38">
    <cfRule type="expression" dxfId="116" priority="19">
      <formula>IF($B38="Total",1,0)</formula>
    </cfRule>
  </conditionalFormatting>
  <conditionalFormatting sqref="N38">
    <cfRule type="expression" dxfId="115" priority="18">
      <formula>IF($B38="Total",1,0)</formula>
    </cfRule>
  </conditionalFormatting>
  <conditionalFormatting sqref="P38">
    <cfRule type="expression" dxfId="114" priority="17">
      <formula>IF($B38="Total",1,0)</formula>
    </cfRule>
  </conditionalFormatting>
  <conditionalFormatting sqref="R38">
    <cfRule type="expression" dxfId="113" priority="16">
      <formula>IF($B38="Total",1,0)</formula>
    </cfRule>
  </conditionalFormatting>
  <conditionalFormatting sqref="C6:C37 C39:C70 C72:C103 C105">
    <cfRule type="expression" dxfId="112" priority="14">
      <formula>IF($B6="Total",1,0)</formula>
    </cfRule>
  </conditionalFormatting>
  <conditionalFormatting sqref="C38">
    <cfRule type="expression" dxfId="111" priority="13">
      <formula>IF($B38="Total",1,0)</formula>
    </cfRule>
  </conditionalFormatting>
  <conditionalFormatting sqref="C71">
    <cfRule type="expression" dxfId="110" priority="4">
      <formula>IF($B71="Total",1,0)</formula>
    </cfRule>
  </conditionalFormatting>
  <conditionalFormatting sqref="C104">
    <cfRule type="expression" dxfId="109" priority="3">
      <formula>IF($B104="Total",1,0)</formula>
    </cfRule>
  </conditionalFormatting>
  <pageMargins left="0.7" right="0.7" top="0.75" bottom="0.75" header="0.3" footer="0.3"/>
  <pageSetup paperSize="9" scale="29" orientation="portrait" horizontalDpi="3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O26"/>
  <sheetViews>
    <sheetView showRowColHeaders="0" workbookViewId="0">
      <selection sqref="A1:M1"/>
    </sheetView>
  </sheetViews>
  <sheetFormatPr defaultRowHeight="12.75" x14ac:dyDescent="0.2"/>
  <cols>
    <col min="1" max="1" width="7.42578125" style="14" bestFit="1" customWidth="1"/>
    <col min="2" max="2" width="19.5703125" style="14" bestFit="1" customWidth="1"/>
    <col min="3" max="3" width="9.140625" style="14" customWidth="1"/>
    <col min="4" max="4" width="8.5703125" style="14" bestFit="1" customWidth="1"/>
    <col min="5" max="5" width="8.42578125" style="14" customWidth="1"/>
    <col min="6" max="6" width="10.28515625" style="14" customWidth="1"/>
    <col min="7" max="7" width="6.85546875" style="14" bestFit="1" customWidth="1"/>
    <col min="8" max="8" width="10" style="14" bestFit="1" customWidth="1"/>
    <col min="9" max="9" width="7.85546875" style="14" bestFit="1" customWidth="1"/>
    <col min="10" max="10" width="11" style="14" bestFit="1" customWidth="1"/>
    <col min="11" max="11" width="10.5703125" style="14" customWidth="1"/>
    <col min="12" max="12" width="11" style="14" bestFit="1" customWidth="1"/>
    <col min="13" max="16384" width="9.140625" style="14"/>
  </cols>
  <sheetData>
    <row r="1" spans="1:15" ht="22.5" customHeight="1" x14ac:dyDescent="0.2">
      <c r="A1" s="202" t="s">
        <v>730</v>
      </c>
      <c r="B1" s="202"/>
      <c r="C1" s="202"/>
      <c r="D1" s="202"/>
      <c r="E1" s="202"/>
      <c r="F1" s="202"/>
      <c r="G1" s="202"/>
      <c r="H1" s="202"/>
      <c r="I1" s="202"/>
      <c r="J1" s="202"/>
      <c r="K1" s="202"/>
      <c r="L1" s="202"/>
      <c r="M1" s="202"/>
    </row>
    <row r="2" spans="1:15" ht="37.5" customHeight="1" x14ac:dyDescent="0.2">
      <c r="A2" s="219" t="s">
        <v>731</v>
      </c>
      <c r="B2" s="219"/>
      <c r="C2" s="219"/>
      <c r="D2" s="219"/>
      <c r="E2" s="219"/>
      <c r="F2" s="219"/>
      <c r="G2" s="219"/>
      <c r="H2" s="219"/>
      <c r="I2" s="219"/>
      <c r="J2" s="219"/>
      <c r="K2" s="219"/>
      <c r="L2" s="219"/>
      <c r="M2" s="62"/>
      <c r="N2" s="62"/>
      <c r="O2" s="62"/>
    </row>
    <row r="3" spans="1:15" ht="57.75" customHeight="1" x14ac:dyDescent="0.2">
      <c r="A3" s="219" t="s">
        <v>727</v>
      </c>
      <c r="B3" s="219"/>
      <c r="C3" s="219"/>
      <c r="D3" s="219"/>
      <c r="E3" s="219"/>
      <c r="F3" s="219"/>
      <c r="G3" s="219"/>
      <c r="H3" s="219"/>
      <c r="I3" s="219"/>
      <c r="J3" s="219"/>
      <c r="K3" s="219"/>
      <c r="L3" s="219"/>
      <c r="M3" s="62"/>
      <c r="N3" s="62"/>
      <c r="O3" s="62"/>
    </row>
    <row r="4" spans="1:15" ht="33.75" customHeight="1" x14ac:dyDescent="0.2">
      <c r="A4" s="219" t="s">
        <v>798</v>
      </c>
      <c r="B4" s="219"/>
      <c r="C4" s="219"/>
      <c r="D4" s="219"/>
      <c r="E4" s="219"/>
      <c r="F4" s="219"/>
      <c r="G4" s="219"/>
      <c r="H4" s="219"/>
      <c r="I4" s="219"/>
      <c r="J4" s="219"/>
      <c r="K4" s="219"/>
      <c r="L4" s="219"/>
      <c r="M4" s="62"/>
      <c r="N4" s="62"/>
      <c r="O4" s="62"/>
    </row>
    <row r="5" spans="1:15" ht="42.75" customHeight="1" x14ac:dyDescent="0.2">
      <c r="A5" s="219" t="s">
        <v>799</v>
      </c>
      <c r="B5" s="219"/>
      <c r="C5" s="219"/>
      <c r="D5" s="219"/>
      <c r="E5" s="219"/>
      <c r="F5" s="219"/>
      <c r="G5" s="219"/>
      <c r="H5" s="219"/>
      <c r="I5" s="219"/>
      <c r="J5" s="219"/>
      <c r="K5" s="219"/>
      <c r="L5" s="219"/>
      <c r="M5" s="68"/>
      <c r="N5" s="62"/>
      <c r="O5" s="62"/>
    </row>
    <row r="6" spans="1:15" ht="12.75" customHeight="1" x14ac:dyDescent="0.2">
      <c r="A6" s="25" t="s">
        <v>51</v>
      </c>
      <c r="B6" s="25" t="s">
        <v>667</v>
      </c>
      <c r="C6" s="25" t="s">
        <v>53</v>
      </c>
      <c r="D6" s="25" t="s">
        <v>54</v>
      </c>
      <c r="E6" s="25" t="s">
        <v>55</v>
      </c>
      <c r="F6" s="25" t="s">
        <v>56</v>
      </c>
      <c r="G6" s="25" t="s">
        <v>57</v>
      </c>
      <c r="H6" s="25" t="s">
        <v>58</v>
      </c>
      <c r="I6" s="25" t="s">
        <v>59</v>
      </c>
      <c r="J6" s="25" t="s">
        <v>60</v>
      </c>
      <c r="K6" s="25" t="s">
        <v>2</v>
      </c>
      <c r="L6" s="25" t="s">
        <v>3</v>
      </c>
    </row>
    <row r="7" spans="1:15" x14ac:dyDescent="0.2">
      <c r="A7" s="2" t="s">
        <v>61</v>
      </c>
      <c r="B7" s="71" t="s">
        <v>668</v>
      </c>
      <c r="C7" s="85">
        <v>1345</v>
      </c>
      <c r="D7" s="54" t="s">
        <v>122</v>
      </c>
      <c r="E7" s="86">
        <v>354</v>
      </c>
      <c r="F7" s="24" t="s">
        <v>355</v>
      </c>
      <c r="G7" s="85">
        <v>223</v>
      </c>
      <c r="H7" s="54" t="s">
        <v>230</v>
      </c>
      <c r="I7" s="85">
        <v>194</v>
      </c>
      <c r="J7" s="54" t="s">
        <v>441</v>
      </c>
      <c r="K7" s="125">
        <v>2116</v>
      </c>
      <c r="L7" s="70" t="s">
        <v>464</v>
      </c>
    </row>
    <row r="8" spans="1:15" x14ac:dyDescent="0.2">
      <c r="A8" s="2" t="s">
        <v>61</v>
      </c>
      <c r="B8" s="73" t="s">
        <v>669</v>
      </c>
      <c r="C8" s="77">
        <v>5201</v>
      </c>
      <c r="D8" s="21" t="s">
        <v>503</v>
      </c>
      <c r="E8" s="86">
        <v>2701</v>
      </c>
      <c r="F8" s="24" t="s">
        <v>259</v>
      </c>
      <c r="G8" s="77">
        <v>1453</v>
      </c>
      <c r="H8" s="21" t="s">
        <v>292</v>
      </c>
      <c r="I8" s="77">
        <v>1116</v>
      </c>
      <c r="J8" s="21" t="s">
        <v>187</v>
      </c>
      <c r="K8" s="125">
        <v>10471</v>
      </c>
      <c r="L8" s="70" t="s">
        <v>207</v>
      </c>
    </row>
    <row r="9" spans="1:15" x14ac:dyDescent="0.2">
      <c r="A9" s="2" t="s">
        <v>61</v>
      </c>
      <c r="B9" s="73" t="s">
        <v>670</v>
      </c>
      <c r="C9" s="77">
        <v>1692</v>
      </c>
      <c r="D9" s="21" t="s">
        <v>74</v>
      </c>
      <c r="E9" s="86">
        <v>1735</v>
      </c>
      <c r="F9" s="24" t="s">
        <v>202</v>
      </c>
      <c r="G9" s="77">
        <v>1240</v>
      </c>
      <c r="H9" s="21" t="s">
        <v>352</v>
      </c>
      <c r="I9" s="77">
        <v>1426</v>
      </c>
      <c r="J9" s="21" t="s">
        <v>222</v>
      </c>
      <c r="K9" s="125">
        <v>6093</v>
      </c>
      <c r="L9" s="70" t="s">
        <v>505</v>
      </c>
    </row>
    <row r="10" spans="1:15" x14ac:dyDescent="0.2">
      <c r="A10" s="2" t="s">
        <v>61</v>
      </c>
      <c r="B10" s="73" t="s">
        <v>671</v>
      </c>
      <c r="C10" s="77">
        <v>568</v>
      </c>
      <c r="D10" s="21" t="s">
        <v>402</v>
      </c>
      <c r="E10" s="86">
        <v>276</v>
      </c>
      <c r="F10" s="24" t="s">
        <v>79</v>
      </c>
      <c r="G10" s="77">
        <v>197</v>
      </c>
      <c r="H10" s="21" t="s">
        <v>75</v>
      </c>
      <c r="I10" s="77">
        <v>148</v>
      </c>
      <c r="J10" s="21" t="s">
        <v>101</v>
      </c>
      <c r="K10" s="125">
        <v>1189</v>
      </c>
      <c r="L10" s="70" t="s">
        <v>242</v>
      </c>
    </row>
    <row r="11" spans="1:15" x14ac:dyDescent="0.2">
      <c r="A11" s="2" t="s">
        <v>61</v>
      </c>
      <c r="B11" s="70" t="s">
        <v>2</v>
      </c>
      <c r="C11" s="77">
        <f>SUBTOTAL(109,C7:C10)</f>
        <v>8806</v>
      </c>
      <c r="D11" s="21" t="str">
        <f>CONCATENATE("(",FIXED(_tbl30[[#This Row],[&lt;1]]/_tbl30[[#This Row],[Total]]*100,1),")")</f>
        <v>(44.3)</v>
      </c>
      <c r="E11" s="77">
        <f>SUBTOTAL(109,E7:E10)</f>
        <v>5066</v>
      </c>
      <c r="F11" s="21" t="str">
        <f>CONCATENATE("(",FIXED(_tbl30[[#This Row],[1-4]]/_tbl30[[#This Row],[Total]]*100,1),")")</f>
        <v>(25.5)</v>
      </c>
      <c r="G11" s="77">
        <f>SUBTOTAL(109,G7:G10)</f>
        <v>3113</v>
      </c>
      <c r="H11" s="21" t="str">
        <f>CONCATENATE("(",FIXED(_tbl30[[#This Row],[5-10]]/_tbl30[[#This Row],[Total]]*100,1),")")</f>
        <v>(15.7)</v>
      </c>
      <c r="I11" s="77">
        <f>SUBTOTAL(109,I7:I10)</f>
        <v>2884</v>
      </c>
      <c r="J11" s="21" t="str">
        <f>CONCATENATE("(",FIXED(_tbl30[[#This Row],[11-15]]/_tbl30[[#This Row],[Total]]*100,1),")")</f>
        <v>(14.5)</v>
      </c>
      <c r="K11" s="77">
        <f>SUBTOTAL(109,K7:K10)</f>
        <v>19869</v>
      </c>
      <c r="L11" s="21" t="str">
        <f>CONCATENATE("(",FIXED(_tbl30[[#This Row],[Total]]/$K$22*100,1),")")</f>
        <v>(32.9)</v>
      </c>
    </row>
    <row r="12" spans="1:15" x14ac:dyDescent="0.2">
      <c r="A12" s="2" t="s">
        <v>196</v>
      </c>
      <c r="B12" s="73" t="s">
        <v>668</v>
      </c>
      <c r="C12" s="77">
        <v>1356</v>
      </c>
      <c r="D12" s="21" t="s">
        <v>681</v>
      </c>
      <c r="E12" s="86">
        <v>358</v>
      </c>
      <c r="F12" s="24" t="s">
        <v>228</v>
      </c>
      <c r="G12" s="77">
        <v>219</v>
      </c>
      <c r="H12" s="21" t="s">
        <v>92</v>
      </c>
      <c r="I12" s="77">
        <v>231</v>
      </c>
      <c r="J12" s="21" t="s">
        <v>187</v>
      </c>
      <c r="K12" s="125">
        <v>2164</v>
      </c>
      <c r="L12" s="70" t="s">
        <v>187</v>
      </c>
    </row>
    <row r="13" spans="1:15" x14ac:dyDescent="0.2">
      <c r="A13" s="2" t="s">
        <v>196</v>
      </c>
      <c r="B13" s="73" t="s">
        <v>669</v>
      </c>
      <c r="C13" s="77">
        <v>4999</v>
      </c>
      <c r="D13" s="21" t="s">
        <v>99</v>
      </c>
      <c r="E13" s="86">
        <v>2711</v>
      </c>
      <c r="F13" s="24" t="s">
        <v>304</v>
      </c>
      <c r="G13" s="77">
        <v>1443</v>
      </c>
      <c r="H13" s="21" t="s">
        <v>328</v>
      </c>
      <c r="I13" s="77">
        <v>1066</v>
      </c>
      <c r="J13" s="21" t="s">
        <v>468</v>
      </c>
      <c r="K13" s="125">
        <v>10219</v>
      </c>
      <c r="L13" s="70" t="s">
        <v>495</v>
      </c>
    </row>
    <row r="14" spans="1:15" x14ac:dyDescent="0.2">
      <c r="A14" s="2" t="s">
        <v>196</v>
      </c>
      <c r="B14" s="73" t="s">
        <v>670</v>
      </c>
      <c r="C14" s="77">
        <v>1831</v>
      </c>
      <c r="D14" s="21" t="s">
        <v>197</v>
      </c>
      <c r="E14" s="86">
        <v>1905</v>
      </c>
      <c r="F14" s="24" t="s">
        <v>367</v>
      </c>
      <c r="G14" s="77">
        <v>1294</v>
      </c>
      <c r="H14" s="21" t="s">
        <v>237</v>
      </c>
      <c r="I14" s="77">
        <v>1503</v>
      </c>
      <c r="J14" s="21" t="s">
        <v>126</v>
      </c>
      <c r="K14" s="125">
        <v>6533</v>
      </c>
      <c r="L14" s="70" t="s">
        <v>374</v>
      </c>
    </row>
    <row r="15" spans="1:15" x14ac:dyDescent="0.2">
      <c r="A15" s="2" t="s">
        <v>196</v>
      </c>
      <c r="B15" s="73" t="s">
        <v>671</v>
      </c>
      <c r="C15" s="77">
        <v>543</v>
      </c>
      <c r="D15" s="21" t="s">
        <v>24</v>
      </c>
      <c r="E15" s="86">
        <v>318</v>
      </c>
      <c r="F15" s="24" t="s">
        <v>318</v>
      </c>
      <c r="G15" s="77">
        <v>205</v>
      </c>
      <c r="H15" s="21" t="s">
        <v>305</v>
      </c>
      <c r="I15" s="77">
        <v>190</v>
      </c>
      <c r="J15" s="21" t="s">
        <v>309</v>
      </c>
      <c r="K15" s="125">
        <v>1256</v>
      </c>
      <c r="L15" s="70" t="s">
        <v>10</v>
      </c>
    </row>
    <row r="16" spans="1:15" x14ac:dyDescent="0.2">
      <c r="A16" s="2" t="s">
        <v>196</v>
      </c>
      <c r="B16" s="70" t="s">
        <v>2</v>
      </c>
      <c r="C16" s="77">
        <f>SUBTOTAL(109,C12:C15)</f>
        <v>8729</v>
      </c>
      <c r="D16" s="21" t="str">
        <f>CONCATENATE("(",FIXED(_tbl30[[#This Row],[&lt;1]]/_tbl30[[#This Row],[Total]]*100,1),")")</f>
        <v>(43.3)</v>
      </c>
      <c r="E16" s="77">
        <f>SUBTOTAL(109,E12:E15)</f>
        <v>5292</v>
      </c>
      <c r="F16" s="21" t="str">
        <f>CONCATENATE("(",FIXED(_tbl30[[#This Row],[1-4]]/_tbl30[[#This Row],[Total]]*100,1),")")</f>
        <v>(26.2)</v>
      </c>
      <c r="G16" s="77">
        <f>SUBTOTAL(109,G12:G15)</f>
        <v>3161</v>
      </c>
      <c r="H16" s="21" t="str">
        <f>CONCATENATE("(",FIXED(_tbl30[[#This Row],[5-10]]/_tbl30[[#This Row],[Total]]*100,1),")")</f>
        <v>(15.7)</v>
      </c>
      <c r="I16" s="77">
        <f>SUBTOTAL(109,I12:I15)</f>
        <v>2990</v>
      </c>
      <c r="J16" s="21" t="str">
        <f>CONCATENATE("(",FIXED(_tbl30[[#This Row],[11-15]]/_tbl30[[#This Row],[Total]]*100,1),")")</f>
        <v>(14.8)</v>
      </c>
      <c r="K16" s="77">
        <f>SUBTOTAL(109,K12:K15)</f>
        <v>20172</v>
      </c>
      <c r="L16" s="21" t="str">
        <f>CONCATENATE("(",FIXED(_tbl30[[#This Row],[Total]]/$K$22*100,1),")")</f>
        <v>(33.4)</v>
      </c>
    </row>
    <row r="17" spans="1:13" x14ac:dyDescent="0.2">
      <c r="A17" s="2" t="s">
        <v>262</v>
      </c>
      <c r="B17" s="73" t="s">
        <v>668</v>
      </c>
      <c r="C17" s="77">
        <v>1391</v>
      </c>
      <c r="D17" s="21" t="s">
        <v>539</v>
      </c>
      <c r="E17" s="86">
        <v>369</v>
      </c>
      <c r="F17" s="24" t="s">
        <v>228</v>
      </c>
      <c r="G17" s="77">
        <v>249</v>
      </c>
      <c r="H17" s="21" t="s">
        <v>284</v>
      </c>
      <c r="I17" s="77">
        <v>229</v>
      </c>
      <c r="J17" s="21" t="s">
        <v>81</v>
      </c>
      <c r="K17" s="125">
        <v>2238</v>
      </c>
      <c r="L17" s="70" t="s">
        <v>458</v>
      </c>
    </row>
    <row r="18" spans="1:13" x14ac:dyDescent="0.2">
      <c r="A18" s="2" t="s">
        <v>262</v>
      </c>
      <c r="B18" s="73" t="s">
        <v>669</v>
      </c>
      <c r="C18" s="77">
        <v>4784</v>
      </c>
      <c r="D18" s="21" t="s">
        <v>437</v>
      </c>
      <c r="E18" s="86">
        <v>2756</v>
      </c>
      <c r="F18" s="24" t="s">
        <v>322</v>
      </c>
      <c r="G18" s="77">
        <v>1481</v>
      </c>
      <c r="H18" s="21" t="s">
        <v>115</v>
      </c>
      <c r="I18" s="77">
        <v>1048</v>
      </c>
      <c r="J18" s="21" t="s">
        <v>468</v>
      </c>
      <c r="K18" s="125">
        <v>10069</v>
      </c>
      <c r="L18" s="70" t="s">
        <v>506</v>
      </c>
    </row>
    <row r="19" spans="1:13" x14ac:dyDescent="0.2">
      <c r="A19" s="2" t="s">
        <v>262</v>
      </c>
      <c r="B19" s="73" t="s">
        <v>670</v>
      </c>
      <c r="C19" s="77">
        <v>1841</v>
      </c>
      <c r="D19" s="21" t="s">
        <v>302</v>
      </c>
      <c r="E19" s="86">
        <v>1961</v>
      </c>
      <c r="F19" s="24" t="s">
        <v>345</v>
      </c>
      <c r="G19" s="77">
        <v>1407</v>
      </c>
      <c r="H19" s="21" t="s">
        <v>140</v>
      </c>
      <c r="I19" s="77">
        <v>1471</v>
      </c>
      <c r="J19" s="21" t="s">
        <v>299</v>
      </c>
      <c r="K19" s="125">
        <v>6680</v>
      </c>
      <c r="L19" s="70" t="s">
        <v>64</v>
      </c>
    </row>
    <row r="20" spans="1:13" x14ac:dyDescent="0.2">
      <c r="A20" s="2" t="s">
        <v>262</v>
      </c>
      <c r="B20" s="73" t="s">
        <v>671</v>
      </c>
      <c r="C20" s="77">
        <v>623</v>
      </c>
      <c r="D20" s="21" t="s">
        <v>194</v>
      </c>
      <c r="E20" s="86">
        <v>317</v>
      </c>
      <c r="F20" s="24" t="s">
        <v>205</v>
      </c>
      <c r="G20" s="77">
        <v>208</v>
      </c>
      <c r="H20" s="21" t="s">
        <v>429</v>
      </c>
      <c r="I20" s="77">
        <v>248</v>
      </c>
      <c r="J20" s="21" t="s">
        <v>248</v>
      </c>
      <c r="K20" s="125">
        <v>1396</v>
      </c>
      <c r="L20" s="70" t="s">
        <v>153</v>
      </c>
    </row>
    <row r="21" spans="1:13" ht="12.75" customHeight="1" x14ac:dyDescent="0.2">
      <c r="A21" s="2" t="s">
        <v>262</v>
      </c>
      <c r="B21" s="2" t="s">
        <v>2</v>
      </c>
      <c r="C21" s="77">
        <f>SUBTOTAL(109,C17:C20)</f>
        <v>8639</v>
      </c>
      <c r="D21" s="21" t="str">
        <f>CONCATENATE("(",FIXED(_tbl30[[#This Row],[&lt;1]]/_tbl30[[#This Row],[Total]]*100,1),")")</f>
        <v>(42.4)</v>
      </c>
      <c r="E21" s="77">
        <f>SUBTOTAL(109,E17:E20)</f>
        <v>5403</v>
      </c>
      <c r="F21" s="21" t="str">
        <f>CONCATENATE("(",FIXED(_tbl30[[#This Row],[1-4]]/_tbl30[[#This Row],[Total]]*100,1),")")</f>
        <v>(26.5)</v>
      </c>
      <c r="G21" s="77">
        <f>SUBTOTAL(109,G17:G20)</f>
        <v>3345</v>
      </c>
      <c r="H21" s="21" t="str">
        <f>CONCATENATE("(",FIXED(_tbl30[[#This Row],[5-10]]/_tbl30[[#This Row],[Total]]*100,1),")")</f>
        <v>(16.4)</v>
      </c>
      <c r="I21" s="77">
        <f>SUBTOTAL(109,I17:I20)</f>
        <v>2996</v>
      </c>
      <c r="J21" s="21" t="str">
        <f>CONCATENATE("(",FIXED(_tbl30[[#This Row],[11-15]]/_tbl30[[#This Row],[Total]]*100,1),")")</f>
        <v>(14.7)</v>
      </c>
      <c r="K21" s="77">
        <f>SUBTOTAL(109,K17:K20)</f>
        <v>20383</v>
      </c>
      <c r="L21" s="21" t="str">
        <f>CONCATENATE("(",FIXED(_tbl30[[#This Row],[Total]]/$K$22*100,1),")")</f>
        <v>(33.7)</v>
      </c>
    </row>
    <row r="22" spans="1:13" x14ac:dyDescent="0.2">
      <c r="A22" s="2" t="s">
        <v>307</v>
      </c>
      <c r="B22" s="2" t="s">
        <v>2</v>
      </c>
      <c r="C22" s="77">
        <f>SUBTOTAL(109,C7:C10,C12:C15,C17:C20)</f>
        <v>26174</v>
      </c>
      <c r="D22" s="21" t="str">
        <f>CONCATENATE("(",FIXED(_tbl30[[#This Row],[&lt;1]]/_tbl30[[#This Row],[Total]]*100,1),")")</f>
        <v>(43.3)</v>
      </c>
      <c r="E22" s="77">
        <f>SUBTOTAL(109,E7:E10,E12:E15,E17:E20)</f>
        <v>15761</v>
      </c>
      <c r="F22" s="21" t="str">
        <f>CONCATENATE("(",FIXED(_tbl30[[#This Row],[1-4]]/_tbl30[[#This Row],[Total]]*100,1),")")</f>
        <v>(26.1)</v>
      </c>
      <c r="G22" s="77">
        <f>SUBTOTAL(109,G7:G10,G12:G15,G17:G20)</f>
        <v>9619</v>
      </c>
      <c r="H22" s="21" t="str">
        <f>CONCATENATE("(",FIXED(_tbl30[[#This Row],[5-10]]/_tbl30[[#This Row],[Total]]*100,1),")")</f>
        <v>(15.9)</v>
      </c>
      <c r="I22" s="77">
        <f>SUBTOTAL(109,I7:I10,I12:I15,I17:I20)</f>
        <v>8870</v>
      </c>
      <c r="J22" s="21" t="str">
        <f>CONCATENATE("(",FIXED(_tbl30[[#This Row],[11-15]]/_tbl30[[#This Row],[Total]]*100,1),")")</f>
        <v>(14.7)</v>
      </c>
      <c r="K22" s="77">
        <f>SUBTOTAL(109,K7:K10,K12:K15,K17:K20)</f>
        <v>60424</v>
      </c>
      <c r="L22" s="21"/>
    </row>
    <row r="24" spans="1:13" x14ac:dyDescent="0.2">
      <c r="A24" s="40" t="s">
        <v>697</v>
      </c>
      <c r="B24" s="17"/>
      <c r="C24" s="16"/>
      <c r="D24" s="17"/>
      <c r="E24" s="16"/>
      <c r="F24" s="17"/>
      <c r="G24" s="13"/>
      <c r="H24" s="17"/>
      <c r="I24" s="16"/>
      <c r="J24" s="17"/>
      <c r="K24" s="16"/>
      <c r="L24" s="17"/>
      <c r="M24" s="16"/>
    </row>
    <row r="25" spans="1:13" x14ac:dyDescent="0.2">
      <c r="A25" s="216" t="s">
        <v>796</v>
      </c>
      <c r="B25" s="216"/>
      <c r="C25" s="216"/>
      <c r="D25" s="216"/>
      <c r="E25" s="216"/>
      <c r="F25" s="216"/>
      <c r="G25" s="216"/>
      <c r="H25" s="216"/>
      <c r="I25" s="216"/>
      <c r="J25" s="216"/>
      <c r="K25" s="216"/>
      <c r="L25" s="216"/>
      <c r="M25" s="216"/>
    </row>
    <row r="26" spans="1:13" ht="28.5" customHeight="1" x14ac:dyDescent="0.2">
      <c r="A26" s="218" t="s">
        <v>797</v>
      </c>
      <c r="B26" s="218"/>
      <c r="C26" s="218"/>
      <c r="D26" s="218"/>
      <c r="E26" s="218"/>
      <c r="F26" s="218"/>
      <c r="G26" s="218"/>
      <c r="H26" s="218"/>
      <c r="I26" s="218"/>
      <c r="J26" s="218"/>
      <c r="K26" s="218"/>
      <c r="L26" s="218"/>
      <c r="M26" s="124"/>
    </row>
  </sheetData>
  <mergeCells count="7">
    <mergeCell ref="A25:M25"/>
    <mergeCell ref="A1:M1"/>
    <mergeCell ref="A26:L26"/>
    <mergeCell ref="A5:L5"/>
    <mergeCell ref="A3:L3"/>
    <mergeCell ref="A2:L2"/>
    <mergeCell ref="A4:L4"/>
  </mergeCells>
  <conditionalFormatting sqref="A7:A10 A12:A15 A17:A20 A11:L11">
    <cfRule type="expression" dxfId="86" priority="34">
      <formula>IF($B7="Total",1,0)</formula>
    </cfRule>
  </conditionalFormatting>
  <conditionalFormatting sqref="A7:A10 A12:A15 A17:A20">
    <cfRule type="expression" dxfId="85" priority="33">
      <formula>IF(OR($B6="Ventilation Status",$B7="Total",$B6="Total"),0,1)</formula>
    </cfRule>
  </conditionalFormatting>
  <conditionalFormatting sqref="A11">
    <cfRule type="expression" dxfId="84" priority="31">
      <formula>IF(OR($B10="Organisation",$B11="Total",$B10="Total"),0,1)</formula>
    </cfRule>
  </conditionalFormatting>
  <conditionalFormatting sqref="A16:B16">
    <cfRule type="expression" dxfId="83" priority="30">
      <formula>IF($B16="Total",1,0)</formula>
    </cfRule>
  </conditionalFormatting>
  <conditionalFormatting sqref="A16">
    <cfRule type="expression" dxfId="82" priority="29">
      <formula>IF(OR($B15="Organisation",$B16="Total",$B15="Total"),0,1)</formula>
    </cfRule>
  </conditionalFormatting>
  <conditionalFormatting sqref="A21:B21 A22:C22 E22 G22 I22 K22:L22">
    <cfRule type="expression" dxfId="81" priority="28">
      <formula>IF($B21="Total",1,0)</formula>
    </cfRule>
  </conditionalFormatting>
  <conditionalFormatting sqref="A21:A22">
    <cfRule type="expression" dxfId="80" priority="27">
      <formula>IF(OR($B20="Organisation",$B21="Total",$B20="Total"),0,1)</formula>
    </cfRule>
  </conditionalFormatting>
  <conditionalFormatting sqref="L21">
    <cfRule type="expression" dxfId="79" priority="1">
      <formula>IF($B21="Total",1,0)</formula>
    </cfRule>
  </conditionalFormatting>
  <conditionalFormatting sqref="K16">
    <cfRule type="expression" dxfId="78" priority="24">
      <formula>IF($B16="Total",1,0)</formula>
    </cfRule>
  </conditionalFormatting>
  <conditionalFormatting sqref="K21">
    <cfRule type="expression" dxfId="77" priority="23">
      <formula>IF($B21="Total",1,0)</formula>
    </cfRule>
  </conditionalFormatting>
  <conditionalFormatting sqref="I16">
    <cfRule type="expression" dxfId="76" priority="22">
      <formula>IF($B16="Total",1,0)</formula>
    </cfRule>
  </conditionalFormatting>
  <conditionalFormatting sqref="I21">
    <cfRule type="expression" dxfId="75" priority="21">
      <formula>IF($B21="Total",1,0)</formula>
    </cfRule>
  </conditionalFormatting>
  <conditionalFormatting sqref="G16">
    <cfRule type="expression" dxfId="74" priority="20">
      <formula>IF($B16="Total",1,0)</formula>
    </cfRule>
  </conditionalFormatting>
  <conditionalFormatting sqref="G21">
    <cfRule type="expression" dxfId="73" priority="19">
      <formula>IF($B21="Total",1,0)</formula>
    </cfRule>
  </conditionalFormatting>
  <conditionalFormatting sqref="E16">
    <cfRule type="expression" dxfId="72" priority="18">
      <formula>IF($B16="Total",1,0)</formula>
    </cfRule>
  </conditionalFormatting>
  <conditionalFormatting sqref="E21">
    <cfRule type="expression" dxfId="71" priority="17">
      <formula>IF($B21="Total",1,0)</formula>
    </cfRule>
  </conditionalFormatting>
  <conditionalFormatting sqref="C16">
    <cfRule type="expression" dxfId="70" priority="16">
      <formula>IF($B16="Total",1,0)</formula>
    </cfRule>
  </conditionalFormatting>
  <conditionalFormatting sqref="C21">
    <cfRule type="expression" dxfId="69" priority="15">
      <formula>IF($B21="Total",1,0)</formula>
    </cfRule>
  </conditionalFormatting>
  <conditionalFormatting sqref="D16">
    <cfRule type="expression" dxfId="68" priority="14">
      <formula>IF($B16="Total",1,0)</formula>
    </cfRule>
  </conditionalFormatting>
  <conditionalFormatting sqref="D21">
    <cfRule type="expression" dxfId="67" priority="13">
      <formula>IF($B21="Total",1,0)</formula>
    </cfRule>
  </conditionalFormatting>
  <conditionalFormatting sqref="D22">
    <cfRule type="expression" dxfId="66" priority="12">
      <formula>IF($B22="Total",1,0)</formula>
    </cfRule>
  </conditionalFormatting>
  <conditionalFormatting sqref="F16">
    <cfRule type="expression" dxfId="65" priority="11">
      <formula>IF($B16="Total",1,0)</formula>
    </cfRule>
  </conditionalFormatting>
  <conditionalFormatting sqref="F21">
    <cfRule type="expression" dxfId="64" priority="10">
      <formula>IF($B21="Total",1,0)</formula>
    </cfRule>
  </conditionalFormatting>
  <conditionalFormatting sqref="F22">
    <cfRule type="expression" dxfId="63" priority="9">
      <formula>IF($B22="Total",1,0)</formula>
    </cfRule>
  </conditionalFormatting>
  <conditionalFormatting sqref="H16">
    <cfRule type="expression" dxfId="62" priority="8">
      <formula>IF($B16="Total",1,0)</formula>
    </cfRule>
  </conditionalFormatting>
  <conditionalFormatting sqref="H21">
    <cfRule type="expression" dxfId="61" priority="7">
      <formula>IF($B21="Total",1,0)</formula>
    </cfRule>
  </conditionalFormatting>
  <conditionalFormatting sqref="H22">
    <cfRule type="expression" dxfId="60" priority="6">
      <formula>IF($B22="Total",1,0)</formula>
    </cfRule>
  </conditionalFormatting>
  <conditionalFormatting sqref="J16">
    <cfRule type="expression" dxfId="59" priority="5">
      <formula>IF($B16="Total",1,0)</formula>
    </cfRule>
  </conditionalFormatting>
  <conditionalFormatting sqref="J21">
    <cfRule type="expression" dxfId="58" priority="4">
      <formula>IF($B21="Total",1,0)</formula>
    </cfRule>
  </conditionalFormatting>
  <conditionalFormatting sqref="J22">
    <cfRule type="expression" dxfId="57" priority="3">
      <formula>IF($B22="Total",1,0)</formula>
    </cfRule>
  </conditionalFormatting>
  <conditionalFormatting sqref="L16">
    <cfRule type="expression" dxfId="56" priority="2">
      <formula>IF($B16="Total",1,0)</formula>
    </cfRule>
  </conditionalFormatting>
  <pageMargins left="0.7" right="0.7" top="0.75" bottom="0.75" header="0.3" footer="0.3"/>
  <pageSetup paperSize="9" scale="67"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Q111"/>
  <sheetViews>
    <sheetView showRowColHeaders="0" zoomScaleNormal="100" workbookViewId="0">
      <selection sqref="A1:N1"/>
    </sheetView>
  </sheetViews>
  <sheetFormatPr defaultRowHeight="12.75" x14ac:dyDescent="0.2"/>
  <cols>
    <col min="1" max="1" width="9.28515625" style="14" bestFit="1" customWidth="1"/>
    <col min="2" max="2" width="16.85546875" style="14" bestFit="1" customWidth="1"/>
    <col min="3" max="3" width="15" style="14" customWidth="1"/>
    <col min="4" max="4" width="16.140625" style="14" customWidth="1"/>
    <col min="5" max="5" width="13.7109375" style="14" customWidth="1"/>
    <col min="6" max="6" width="16.140625" style="14" customWidth="1"/>
    <col min="7" max="7" width="9.7109375" style="14" bestFit="1" customWidth="1"/>
    <col min="8" max="8" width="13.140625" style="14" bestFit="1" customWidth="1"/>
    <col min="9" max="9" width="12" style="14" bestFit="1" customWidth="1"/>
    <col min="10" max="10" width="15.42578125" style="14" bestFit="1" customWidth="1"/>
    <col min="11" max="11" width="13.85546875" style="14" bestFit="1" customWidth="1"/>
    <col min="12" max="12" width="17.28515625" style="14" bestFit="1" customWidth="1"/>
    <col min="13" max="13" width="10" style="14" bestFit="1" customWidth="1"/>
    <col min="14" max="14" width="13.42578125" style="14" bestFit="1" customWidth="1"/>
    <col min="15" max="16384" width="9.140625" style="14"/>
  </cols>
  <sheetData>
    <row r="1" spans="1:16" ht="24.75" customHeight="1" x14ac:dyDescent="0.2">
      <c r="A1" s="202" t="s">
        <v>728</v>
      </c>
      <c r="B1" s="217"/>
      <c r="C1" s="217"/>
      <c r="D1" s="217"/>
      <c r="E1" s="217"/>
      <c r="F1" s="217"/>
      <c r="G1" s="217"/>
      <c r="H1" s="217"/>
      <c r="I1" s="217"/>
      <c r="J1" s="217"/>
      <c r="K1" s="217"/>
      <c r="L1" s="217"/>
      <c r="M1" s="217"/>
      <c r="N1" s="217"/>
    </row>
    <row r="2" spans="1:16" ht="40.5" customHeight="1" x14ac:dyDescent="0.2">
      <c r="A2" s="203" t="s">
        <v>729</v>
      </c>
      <c r="B2" s="203"/>
      <c r="C2" s="203"/>
      <c r="D2" s="203"/>
      <c r="E2" s="203"/>
      <c r="F2" s="203"/>
      <c r="G2" s="203"/>
      <c r="H2" s="203"/>
      <c r="I2" s="203"/>
      <c r="J2" s="28"/>
      <c r="K2" s="28"/>
      <c r="L2" s="28"/>
      <c r="M2" s="28"/>
      <c r="N2" s="28"/>
    </row>
    <row r="3" spans="1:16" ht="58.5" customHeight="1" x14ac:dyDescent="0.2">
      <c r="A3" s="203" t="s">
        <v>727</v>
      </c>
      <c r="B3" s="203"/>
      <c r="C3" s="203"/>
      <c r="D3" s="203"/>
      <c r="E3" s="203"/>
      <c r="F3" s="203"/>
      <c r="G3" s="203"/>
      <c r="H3" s="203"/>
      <c r="I3" s="203"/>
      <c r="J3" s="10"/>
      <c r="K3" s="10"/>
      <c r="L3" s="10"/>
      <c r="M3" s="10"/>
      <c r="N3" s="10"/>
      <c r="O3" s="10"/>
      <c r="P3" s="10"/>
    </row>
    <row r="4" spans="1:16" ht="39" customHeight="1" x14ac:dyDescent="0.2">
      <c r="A4" s="203" t="s">
        <v>800</v>
      </c>
      <c r="B4" s="203"/>
      <c r="C4" s="203"/>
      <c r="D4" s="203"/>
      <c r="E4" s="203"/>
      <c r="F4" s="203"/>
      <c r="G4" s="203"/>
      <c r="H4" s="203"/>
      <c r="I4" s="203"/>
      <c r="J4" s="28"/>
      <c r="K4" s="28"/>
      <c r="L4" s="28"/>
      <c r="M4" s="28"/>
      <c r="N4" s="28"/>
    </row>
    <row r="5" spans="1:16" ht="39" customHeight="1" x14ac:dyDescent="0.2">
      <c r="A5" s="203" t="s">
        <v>801</v>
      </c>
      <c r="B5" s="203"/>
      <c r="C5" s="203"/>
      <c r="D5" s="203"/>
      <c r="E5" s="203"/>
      <c r="F5" s="203"/>
      <c r="G5" s="203"/>
      <c r="H5" s="203"/>
      <c r="I5" s="203"/>
      <c r="J5" s="203"/>
      <c r="K5" s="203"/>
      <c r="L5" s="28"/>
      <c r="M5" s="28"/>
      <c r="N5" s="28"/>
    </row>
    <row r="6" spans="1:16" s="92" customFormat="1" ht="25.5" x14ac:dyDescent="0.2">
      <c r="A6" s="91" t="s">
        <v>51</v>
      </c>
      <c r="B6" s="91" t="s">
        <v>52</v>
      </c>
      <c r="C6" s="91" t="s">
        <v>669</v>
      </c>
      <c r="D6" s="91" t="s">
        <v>672</v>
      </c>
      <c r="E6" s="91" t="s">
        <v>671</v>
      </c>
      <c r="F6" s="91" t="s">
        <v>673</v>
      </c>
      <c r="G6" s="91" t="s">
        <v>668</v>
      </c>
      <c r="H6" s="91" t="s">
        <v>674</v>
      </c>
      <c r="I6" s="91" t="s">
        <v>670</v>
      </c>
      <c r="J6" s="91" t="s">
        <v>675</v>
      </c>
      <c r="K6" s="91" t="s">
        <v>0</v>
      </c>
      <c r="L6" s="91" t="s">
        <v>1</v>
      </c>
      <c r="M6" s="91" t="s">
        <v>2</v>
      </c>
      <c r="N6" s="91" t="s">
        <v>3</v>
      </c>
    </row>
    <row r="7" spans="1:16" x14ac:dyDescent="0.2">
      <c r="A7" s="2" t="s">
        <v>61</v>
      </c>
      <c r="B7" s="74" t="s">
        <v>62</v>
      </c>
      <c r="C7" s="77">
        <v>236</v>
      </c>
      <c r="D7" s="21" t="s">
        <v>182</v>
      </c>
      <c r="E7" s="77">
        <v>32</v>
      </c>
      <c r="F7" s="21" t="s">
        <v>456</v>
      </c>
      <c r="G7" s="77">
        <v>6</v>
      </c>
      <c r="H7" s="21" t="s">
        <v>298</v>
      </c>
      <c r="I7" s="77">
        <v>341</v>
      </c>
      <c r="J7" s="21" t="s">
        <v>398</v>
      </c>
      <c r="K7" s="77">
        <v>0</v>
      </c>
      <c r="L7" s="21" t="s">
        <v>5</v>
      </c>
      <c r="M7" s="80">
        <v>615</v>
      </c>
      <c r="N7" s="89" t="s">
        <v>66</v>
      </c>
    </row>
    <row r="8" spans="1:16" x14ac:dyDescent="0.2">
      <c r="A8" s="2" t="s">
        <v>61</v>
      </c>
      <c r="B8" s="74" t="s">
        <v>67</v>
      </c>
      <c r="C8" s="77">
        <v>176</v>
      </c>
      <c r="D8" s="21" t="s">
        <v>414</v>
      </c>
      <c r="E8" s="77">
        <v>68</v>
      </c>
      <c r="F8" s="21" t="s">
        <v>36</v>
      </c>
      <c r="G8" s="77">
        <v>46</v>
      </c>
      <c r="H8" s="21" t="s">
        <v>85</v>
      </c>
      <c r="I8" s="77">
        <v>203</v>
      </c>
      <c r="J8" s="21" t="s">
        <v>192</v>
      </c>
      <c r="K8" s="77">
        <v>0</v>
      </c>
      <c r="L8" s="21" t="s">
        <v>5</v>
      </c>
      <c r="M8" s="80">
        <v>493</v>
      </c>
      <c r="N8" s="89" t="s">
        <v>25</v>
      </c>
    </row>
    <row r="9" spans="1:16" x14ac:dyDescent="0.2">
      <c r="A9" s="2" t="s">
        <v>61</v>
      </c>
      <c r="B9" s="74" t="s">
        <v>72</v>
      </c>
      <c r="C9" s="77">
        <v>383</v>
      </c>
      <c r="D9" s="21" t="s">
        <v>514</v>
      </c>
      <c r="E9" s="77">
        <v>26</v>
      </c>
      <c r="F9" s="21" t="s">
        <v>173</v>
      </c>
      <c r="G9" s="77">
        <v>25</v>
      </c>
      <c r="H9" s="21" t="s">
        <v>46</v>
      </c>
      <c r="I9" s="77">
        <v>145</v>
      </c>
      <c r="J9" s="21" t="s">
        <v>312</v>
      </c>
      <c r="K9" s="77">
        <v>0</v>
      </c>
      <c r="L9" s="21" t="s">
        <v>5</v>
      </c>
      <c r="M9" s="80">
        <v>579</v>
      </c>
      <c r="N9" s="89" t="s">
        <v>18</v>
      </c>
    </row>
    <row r="10" spans="1:16" x14ac:dyDescent="0.2">
      <c r="A10" s="2" t="s">
        <v>61</v>
      </c>
      <c r="B10" s="74" t="s">
        <v>77</v>
      </c>
      <c r="C10" s="77">
        <v>535</v>
      </c>
      <c r="D10" s="21" t="s">
        <v>89</v>
      </c>
      <c r="E10" s="77">
        <v>45</v>
      </c>
      <c r="F10" s="21" t="s">
        <v>231</v>
      </c>
      <c r="G10" s="77">
        <v>178</v>
      </c>
      <c r="H10" s="21" t="s">
        <v>274</v>
      </c>
      <c r="I10" s="77">
        <v>193</v>
      </c>
      <c r="J10" s="21" t="s">
        <v>327</v>
      </c>
      <c r="K10" s="77">
        <v>0</v>
      </c>
      <c r="L10" s="21" t="s">
        <v>5</v>
      </c>
      <c r="M10" s="80">
        <v>951</v>
      </c>
      <c r="N10" s="89" t="s">
        <v>82</v>
      </c>
    </row>
    <row r="11" spans="1:16" x14ac:dyDescent="0.2">
      <c r="A11" s="2" t="s">
        <v>61</v>
      </c>
      <c r="B11" s="74" t="s">
        <v>83</v>
      </c>
      <c r="C11" s="77">
        <v>504</v>
      </c>
      <c r="D11" s="21" t="s">
        <v>519</v>
      </c>
      <c r="E11" s="77">
        <v>22</v>
      </c>
      <c r="F11" s="21" t="s">
        <v>18</v>
      </c>
      <c r="G11" s="77">
        <v>159</v>
      </c>
      <c r="H11" s="21" t="s">
        <v>365</v>
      </c>
      <c r="I11" s="77">
        <v>79</v>
      </c>
      <c r="J11" s="21" t="s">
        <v>191</v>
      </c>
      <c r="K11" s="77">
        <v>0</v>
      </c>
      <c r="L11" s="21" t="s">
        <v>5</v>
      </c>
      <c r="M11" s="80">
        <v>764</v>
      </c>
      <c r="N11" s="89" t="s">
        <v>87</v>
      </c>
    </row>
    <row r="12" spans="1:16" x14ac:dyDescent="0.2">
      <c r="A12" s="2" t="s">
        <v>61</v>
      </c>
      <c r="B12" s="74" t="s">
        <v>88</v>
      </c>
      <c r="C12" s="77">
        <v>758</v>
      </c>
      <c r="D12" s="21" t="s">
        <v>517</v>
      </c>
      <c r="E12" s="77">
        <v>34</v>
      </c>
      <c r="F12" s="21" t="s">
        <v>66</v>
      </c>
      <c r="G12" s="77">
        <v>111</v>
      </c>
      <c r="H12" s="21" t="s">
        <v>81</v>
      </c>
      <c r="I12" s="77">
        <v>182</v>
      </c>
      <c r="J12" s="21" t="s">
        <v>251</v>
      </c>
      <c r="K12" s="77">
        <v>0</v>
      </c>
      <c r="L12" s="21" t="s">
        <v>5</v>
      </c>
      <c r="M12" s="80">
        <v>1085</v>
      </c>
      <c r="N12" s="89" t="s">
        <v>395</v>
      </c>
    </row>
    <row r="13" spans="1:16" x14ac:dyDescent="0.2">
      <c r="A13" s="2" t="s">
        <v>61</v>
      </c>
      <c r="B13" s="74" t="s">
        <v>95</v>
      </c>
      <c r="C13" s="77">
        <v>260</v>
      </c>
      <c r="D13" s="21" t="s">
        <v>570</v>
      </c>
      <c r="E13" s="77">
        <v>41</v>
      </c>
      <c r="F13" s="21" t="s">
        <v>411</v>
      </c>
      <c r="G13" s="77">
        <v>37</v>
      </c>
      <c r="H13" s="21" t="s">
        <v>459</v>
      </c>
      <c r="I13" s="77">
        <v>159</v>
      </c>
      <c r="J13" s="21" t="s">
        <v>494</v>
      </c>
      <c r="K13" s="77">
        <v>0</v>
      </c>
      <c r="L13" s="21" t="s">
        <v>5</v>
      </c>
      <c r="M13" s="80">
        <v>497</v>
      </c>
      <c r="N13" s="89" t="s">
        <v>25</v>
      </c>
    </row>
    <row r="14" spans="1:16" x14ac:dyDescent="0.2">
      <c r="A14" s="2" t="s">
        <v>61</v>
      </c>
      <c r="B14" s="74" t="s">
        <v>98</v>
      </c>
      <c r="C14" s="77">
        <v>591</v>
      </c>
      <c r="D14" s="21" t="s">
        <v>597</v>
      </c>
      <c r="E14" s="77">
        <v>3</v>
      </c>
      <c r="F14" s="21" t="s">
        <v>303</v>
      </c>
      <c r="G14" s="77">
        <v>12</v>
      </c>
      <c r="H14" s="21" t="s">
        <v>346</v>
      </c>
      <c r="I14" s="77">
        <v>105</v>
      </c>
      <c r="J14" s="21" t="s">
        <v>208</v>
      </c>
      <c r="K14" s="77">
        <v>0</v>
      </c>
      <c r="L14" s="21" t="s">
        <v>5</v>
      </c>
      <c r="M14" s="80">
        <v>711</v>
      </c>
      <c r="N14" s="89" t="s">
        <v>48</v>
      </c>
    </row>
    <row r="15" spans="1:16" x14ac:dyDescent="0.2">
      <c r="A15" s="2" t="s">
        <v>61</v>
      </c>
      <c r="B15" s="74" t="s">
        <v>103</v>
      </c>
      <c r="C15" s="77">
        <v>220</v>
      </c>
      <c r="D15" s="21" t="s">
        <v>611</v>
      </c>
      <c r="E15" s="159"/>
      <c r="F15" s="156"/>
      <c r="G15" s="159"/>
      <c r="H15" s="156"/>
      <c r="I15" s="77">
        <v>36</v>
      </c>
      <c r="J15" s="21" t="s">
        <v>389</v>
      </c>
      <c r="K15" s="77">
        <v>0</v>
      </c>
      <c r="L15" s="21" t="s">
        <v>5</v>
      </c>
      <c r="M15" s="80">
        <v>292</v>
      </c>
      <c r="N15" s="89" t="s">
        <v>107</v>
      </c>
    </row>
    <row r="16" spans="1:16" x14ac:dyDescent="0.2">
      <c r="A16" s="2" t="s">
        <v>61</v>
      </c>
      <c r="B16" s="74" t="s">
        <v>108</v>
      </c>
      <c r="C16" s="77">
        <v>374</v>
      </c>
      <c r="D16" s="21" t="s">
        <v>20</v>
      </c>
      <c r="E16" s="77">
        <v>24</v>
      </c>
      <c r="F16" s="21" t="s">
        <v>120</v>
      </c>
      <c r="G16" s="77">
        <v>34</v>
      </c>
      <c r="H16" s="21" t="s">
        <v>45</v>
      </c>
      <c r="I16" s="77">
        <v>214</v>
      </c>
      <c r="J16" s="21" t="s">
        <v>195</v>
      </c>
      <c r="K16" s="77">
        <v>0</v>
      </c>
      <c r="L16" s="21" t="s">
        <v>5</v>
      </c>
      <c r="M16" s="80">
        <v>646</v>
      </c>
      <c r="N16" s="89" t="s">
        <v>50</v>
      </c>
    </row>
    <row r="17" spans="1:17" x14ac:dyDescent="0.2">
      <c r="A17" s="2" t="s">
        <v>61</v>
      </c>
      <c r="B17" s="74" t="s">
        <v>110</v>
      </c>
      <c r="C17" s="77">
        <v>193</v>
      </c>
      <c r="D17" s="21" t="s">
        <v>523</v>
      </c>
      <c r="E17" s="77">
        <v>9</v>
      </c>
      <c r="F17" s="21" t="s">
        <v>66</v>
      </c>
      <c r="G17" s="77">
        <v>41</v>
      </c>
      <c r="H17" s="21" t="s">
        <v>292</v>
      </c>
      <c r="I17" s="77">
        <v>51</v>
      </c>
      <c r="J17" s="21" t="s">
        <v>295</v>
      </c>
      <c r="K17" s="77">
        <v>0</v>
      </c>
      <c r="L17" s="21" t="s">
        <v>5</v>
      </c>
      <c r="M17" s="80">
        <v>294</v>
      </c>
      <c r="N17" s="89" t="s">
        <v>107</v>
      </c>
    </row>
    <row r="18" spans="1:17" x14ac:dyDescent="0.2">
      <c r="A18" s="2" t="s">
        <v>61</v>
      </c>
      <c r="B18" s="74" t="s">
        <v>113</v>
      </c>
      <c r="C18" s="77">
        <v>202</v>
      </c>
      <c r="D18" s="21" t="s">
        <v>200</v>
      </c>
      <c r="E18" s="77">
        <v>85</v>
      </c>
      <c r="F18" s="21" t="s">
        <v>136</v>
      </c>
      <c r="G18" s="77">
        <v>95</v>
      </c>
      <c r="H18" s="21" t="s">
        <v>320</v>
      </c>
      <c r="I18" s="77">
        <v>243</v>
      </c>
      <c r="J18" s="21" t="s">
        <v>364</v>
      </c>
      <c r="K18" s="77">
        <v>0</v>
      </c>
      <c r="L18" s="21" t="s">
        <v>5</v>
      </c>
      <c r="M18" s="80">
        <v>625</v>
      </c>
      <c r="N18" s="89" t="s">
        <v>66</v>
      </c>
    </row>
    <row r="19" spans="1:17" x14ac:dyDescent="0.2">
      <c r="A19" s="2" t="s">
        <v>61</v>
      </c>
      <c r="B19" s="74" t="s">
        <v>116</v>
      </c>
      <c r="C19" s="77">
        <v>255</v>
      </c>
      <c r="D19" s="21" t="s">
        <v>146</v>
      </c>
      <c r="E19" s="77">
        <v>10</v>
      </c>
      <c r="F19" s="21" t="s">
        <v>226</v>
      </c>
      <c r="G19" s="77">
        <v>18</v>
      </c>
      <c r="H19" s="21" t="s">
        <v>25</v>
      </c>
      <c r="I19" s="77">
        <v>450</v>
      </c>
      <c r="J19" s="21" t="s">
        <v>518</v>
      </c>
      <c r="K19" s="77">
        <v>0</v>
      </c>
      <c r="L19" s="21" t="s">
        <v>5</v>
      </c>
      <c r="M19" s="80">
        <v>733</v>
      </c>
      <c r="N19" s="89" t="s">
        <v>120</v>
      </c>
    </row>
    <row r="20" spans="1:17" x14ac:dyDescent="0.2">
      <c r="A20" s="2" t="s">
        <v>61</v>
      </c>
      <c r="B20" s="74" t="s">
        <v>121</v>
      </c>
      <c r="C20" s="77">
        <v>279</v>
      </c>
      <c r="D20" s="21" t="s">
        <v>547</v>
      </c>
      <c r="E20" s="77">
        <v>25</v>
      </c>
      <c r="F20" s="21" t="s">
        <v>46</v>
      </c>
      <c r="G20" s="77">
        <v>146</v>
      </c>
      <c r="H20" s="21" t="s">
        <v>312</v>
      </c>
      <c r="I20" s="77">
        <v>133</v>
      </c>
      <c r="J20" s="21" t="s">
        <v>246</v>
      </c>
      <c r="K20" s="77">
        <v>0</v>
      </c>
      <c r="L20" s="21" t="s">
        <v>5</v>
      </c>
      <c r="M20" s="80">
        <v>583</v>
      </c>
      <c r="N20" s="89" t="s">
        <v>18</v>
      </c>
    </row>
    <row r="21" spans="1:17" x14ac:dyDescent="0.2">
      <c r="A21" s="2" t="s">
        <v>61</v>
      </c>
      <c r="B21" s="74" t="s">
        <v>125</v>
      </c>
      <c r="C21" s="77">
        <v>667</v>
      </c>
      <c r="D21" s="21" t="s">
        <v>563</v>
      </c>
      <c r="E21" s="77">
        <v>26</v>
      </c>
      <c r="F21" s="21" t="s">
        <v>177</v>
      </c>
      <c r="G21" s="77">
        <v>76</v>
      </c>
      <c r="H21" s="21" t="s">
        <v>387</v>
      </c>
      <c r="I21" s="77">
        <v>216</v>
      </c>
      <c r="J21" s="21" t="s">
        <v>148</v>
      </c>
      <c r="K21" s="77">
        <v>0</v>
      </c>
      <c r="L21" s="21" t="s">
        <v>5</v>
      </c>
      <c r="M21" s="80">
        <v>985</v>
      </c>
      <c r="N21" s="89" t="s">
        <v>359</v>
      </c>
    </row>
    <row r="22" spans="1:17" x14ac:dyDescent="0.2">
      <c r="A22" s="2" t="s">
        <v>61</v>
      </c>
      <c r="B22" s="74" t="s">
        <v>129</v>
      </c>
      <c r="C22" s="77">
        <v>249</v>
      </c>
      <c r="D22" s="21" t="s">
        <v>482</v>
      </c>
      <c r="E22" s="77">
        <v>69</v>
      </c>
      <c r="F22" s="21" t="s">
        <v>415</v>
      </c>
      <c r="G22" s="77">
        <v>59</v>
      </c>
      <c r="H22" s="21" t="s">
        <v>431</v>
      </c>
      <c r="I22" s="77">
        <v>355</v>
      </c>
      <c r="J22" s="21" t="s">
        <v>27</v>
      </c>
      <c r="K22" s="77">
        <v>0</v>
      </c>
      <c r="L22" s="21" t="s">
        <v>5</v>
      </c>
      <c r="M22" s="80">
        <v>732</v>
      </c>
      <c r="N22" s="89" t="s">
        <v>120</v>
      </c>
    </row>
    <row r="23" spans="1:17" x14ac:dyDescent="0.2">
      <c r="A23" s="2" t="s">
        <v>61</v>
      </c>
      <c r="B23" s="74" t="s">
        <v>134</v>
      </c>
      <c r="C23" s="77">
        <v>712</v>
      </c>
      <c r="D23" s="21" t="s">
        <v>571</v>
      </c>
      <c r="E23" s="77">
        <v>8</v>
      </c>
      <c r="F23" s="21" t="s">
        <v>390</v>
      </c>
      <c r="G23" s="77">
        <v>59</v>
      </c>
      <c r="H23" s="21" t="s">
        <v>290</v>
      </c>
      <c r="I23" s="77">
        <v>137</v>
      </c>
      <c r="J23" s="21" t="s">
        <v>109</v>
      </c>
      <c r="K23" s="77">
        <v>0</v>
      </c>
      <c r="L23" s="21" t="s">
        <v>5</v>
      </c>
      <c r="M23" s="80">
        <v>916</v>
      </c>
      <c r="N23" s="89" t="s">
        <v>137</v>
      </c>
    </row>
    <row r="24" spans="1:17" x14ac:dyDescent="0.2">
      <c r="A24" s="2" t="s">
        <v>61</v>
      </c>
      <c r="B24" s="74" t="s">
        <v>138</v>
      </c>
      <c r="C24" s="77">
        <v>51</v>
      </c>
      <c r="D24" s="21" t="s">
        <v>295</v>
      </c>
      <c r="E24" s="77">
        <v>44</v>
      </c>
      <c r="F24" s="21" t="s">
        <v>109</v>
      </c>
      <c r="G24" s="77">
        <v>6</v>
      </c>
      <c r="H24" s="21" t="s">
        <v>169</v>
      </c>
      <c r="I24" s="77">
        <v>193</v>
      </c>
      <c r="J24" s="21" t="s">
        <v>523</v>
      </c>
      <c r="K24" s="77">
        <v>0</v>
      </c>
      <c r="L24" s="21" t="s">
        <v>5</v>
      </c>
      <c r="M24" s="80">
        <v>294</v>
      </c>
      <c r="N24" s="89" t="s">
        <v>107</v>
      </c>
    </row>
    <row r="25" spans="1:17" x14ac:dyDescent="0.2">
      <c r="A25" s="2" t="s">
        <v>61</v>
      </c>
      <c r="B25" s="74" t="s">
        <v>141</v>
      </c>
      <c r="C25" s="77">
        <v>241</v>
      </c>
      <c r="D25" s="21" t="s">
        <v>329</v>
      </c>
      <c r="E25" s="77">
        <v>42</v>
      </c>
      <c r="F25" s="21" t="s">
        <v>316</v>
      </c>
      <c r="G25" s="77">
        <v>51</v>
      </c>
      <c r="H25" s="21" t="s">
        <v>220</v>
      </c>
      <c r="I25" s="77">
        <v>277</v>
      </c>
      <c r="J25" s="21" t="s">
        <v>41</v>
      </c>
      <c r="K25" s="77">
        <v>0</v>
      </c>
      <c r="L25" s="21" t="s">
        <v>5</v>
      </c>
      <c r="M25" s="80">
        <v>611</v>
      </c>
      <c r="N25" s="89" t="s">
        <v>66</v>
      </c>
    </row>
    <row r="26" spans="1:17" x14ac:dyDescent="0.2">
      <c r="A26" s="2" t="s">
        <v>61</v>
      </c>
      <c r="B26" s="74" t="s">
        <v>145</v>
      </c>
      <c r="C26" s="77">
        <v>150</v>
      </c>
      <c r="D26" s="21" t="s">
        <v>221</v>
      </c>
      <c r="E26" s="77">
        <v>19</v>
      </c>
      <c r="F26" s="21" t="s">
        <v>242</v>
      </c>
      <c r="G26" s="77">
        <v>94</v>
      </c>
      <c r="H26" s="21" t="s">
        <v>335</v>
      </c>
      <c r="I26" s="77">
        <v>56</v>
      </c>
      <c r="J26" s="21" t="s">
        <v>176</v>
      </c>
      <c r="K26" s="77">
        <v>0</v>
      </c>
      <c r="L26" s="21" t="s">
        <v>5</v>
      </c>
      <c r="M26" s="80">
        <v>319</v>
      </c>
      <c r="N26" s="89" t="s">
        <v>150</v>
      </c>
    </row>
    <row r="27" spans="1:17" x14ac:dyDescent="0.2">
      <c r="A27" s="2" t="s">
        <v>61</v>
      </c>
      <c r="B27" s="74" t="s">
        <v>151</v>
      </c>
      <c r="C27" s="77">
        <v>816</v>
      </c>
      <c r="D27" s="21" t="s">
        <v>34</v>
      </c>
      <c r="E27" s="77">
        <v>86</v>
      </c>
      <c r="F27" s="21" t="s">
        <v>290</v>
      </c>
      <c r="G27" s="77">
        <v>213</v>
      </c>
      <c r="H27" s="21" t="s">
        <v>296</v>
      </c>
      <c r="I27" s="77">
        <v>238</v>
      </c>
      <c r="J27" s="21" t="s">
        <v>176</v>
      </c>
      <c r="K27" s="77">
        <v>0</v>
      </c>
      <c r="L27" s="21" t="s">
        <v>5</v>
      </c>
      <c r="M27" s="80">
        <v>1353</v>
      </c>
      <c r="N27" s="89" t="s">
        <v>153</v>
      </c>
    </row>
    <row r="28" spans="1:17" x14ac:dyDescent="0.2">
      <c r="A28" s="2" t="s">
        <v>61</v>
      </c>
      <c r="B28" s="74" t="s">
        <v>154</v>
      </c>
      <c r="C28" s="77">
        <v>477</v>
      </c>
      <c r="D28" s="21" t="s">
        <v>676</v>
      </c>
      <c r="E28" s="77">
        <v>37</v>
      </c>
      <c r="F28" s="21" t="s">
        <v>11</v>
      </c>
      <c r="G28" s="77">
        <v>93</v>
      </c>
      <c r="H28" s="21" t="s">
        <v>241</v>
      </c>
      <c r="I28" s="77">
        <v>117</v>
      </c>
      <c r="J28" s="21" t="s">
        <v>369</v>
      </c>
      <c r="K28" s="77">
        <v>0</v>
      </c>
      <c r="L28" s="21" t="s">
        <v>5</v>
      </c>
      <c r="M28" s="80">
        <v>724</v>
      </c>
      <c r="N28" s="89" t="s">
        <v>48</v>
      </c>
      <c r="Q28" s="150"/>
    </row>
    <row r="29" spans="1:17" x14ac:dyDescent="0.2">
      <c r="A29" s="2" t="s">
        <v>61</v>
      </c>
      <c r="B29" s="74" t="s">
        <v>158</v>
      </c>
      <c r="C29" s="77">
        <v>231</v>
      </c>
      <c r="D29" s="21" t="s">
        <v>524</v>
      </c>
      <c r="E29" s="77">
        <v>10</v>
      </c>
      <c r="F29" s="21" t="s">
        <v>177</v>
      </c>
      <c r="G29" s="77">
        <v>61</v>
      </c>
      <c r="H29" s="21" t="s">
        <v>296</v>
      </c>
      <c r="I29" s="77">
        <v>86</v>
      </c>
      <c r="J29" s="21" t="s">
        <v>119</v>
      </c>
      <c r="K29" s="77">
        <v>0</v>
      </c>
      <c r="L29" s="21" t="s">
        <v>5</v>
      </c>
      <c r="M29" s="80">
        <v>388</v>
      </c>
      <c r="N29" s="89" t="s">
        <v>169</v>
      </c>
    </row>
    <row r="30" spans="1:17" x14ac:dyDescent="0.2">
      <c r="A30" s="2" t="s">
        <v>61</v>
      </c>
      <c r="B30" s="74" t="s">
        <v>161</v>
      </c>
      <c r="C30" s="77">
        <v>150</v>
      </c>
      <c r="D30" s="21" t="s">
        <v>38</v>
      </c>
      <c r="E30" s="77">
        <v>34</v>
      </c>
      <c r="F30" s="21" t="s">
        <v>441</v>
      </c>
      <c r="G30" s="77">
        <v>37</v>
      </c>
      <c r="H30" s="21" t="s">
        <v>460</v>
      </c>
      <c r="I30" s="77">
        <v>150</v>
      </c>
      <c r="J30" s="21" t="s">
        <v>38</v>
      </c>
      <c r="K30" s="77">
        <v>0</v>
      </c>
      <c r="L30" s="21" t="s">
        <v>5</v>
      </c>
      <c r="M30" s="80">
        <v>371</v>
      </c>
      <c r="N30" s="89" t="s">
        <v>160</v>
      </c>
    </row>
    <row r="31" spans="1:17" x14ac:dyDescent="0.2">
      <c r="A31" s="2" t="s">
        <v>61</v>
      </c>
      <c r="B31" s="74" t="s">
        <v>164</v>
      </c>
      <c r="C31" s="77">
        <v>178</v>
      </c>
      <c r="D31" s="21" t="s">
        <v>282</v>
      </c>
      <c r="E31" s="77">
        <v>106</v>
      </c>
      <c r="F31" s="21" t="s">
        <v>267</v>
      </c>
      <c r="G31" s="77">
        <v>67</v>
      </c>
      <c r="H31" s="21" t="s">
        <v>136</v>
      </c>
      <c r="I31" s="77">
        <v>143</v>
      </c>
      <c r="J31" s="21" t="s">
        <v>175</v>
      </c>
      <c r="K31" s="77">
        <v>0</v>
      </c>
      <c r="L31" s="21" t="s">
        <v>5</v>
      </c>
      <c r="M31" s="80">
        <v>494</v>
      </c>
      <c r="N31" s="89" t="s">
        <v>25</v>
      </c>
    </row>
    <row r="32" spans="1:17" x14ac:dyDescent="0.2">
      <c r="A32" s="2" t="s">
        <v>61</v>
      </c>
      <c r="B32" s="74" t="s">
        <v>166</v>
      </c>
      <c r="C32" s="77">
        <v>146</v>
      </c>
      <c r="D32" s="21" t="s">
        <v>250</v>
      </c>
      <c r="E32" s="77">
        <v>73</v>
      </c>
      <c r="F32" s="21" t="s">
        <v>366</v>
      </c>
      <c r="G32" s="77">
        <v>36</v>
      </c>
      <c r="H32" s="21" t="s">
        <v>245</v>
      </c>
      <c r="I32" s="77">
        <v>152</v>
      </c>
      <c r="J32" s="21" t="s">
        <v>73</v>
      </c>
      <c r="K32" s="77">
        <v>0</v>
      </c>
      <c r="L32" s="21" t="s">
        <v>5</v>
      </c>
      <c r="M32" s="80">
        <v>407</v>
      </c>
      <c r="N32" s="89" t="s">
        <v>169</v>
      </c>
    </row>
    <row r="33" spans="1:14" x14ac:dyDescent="0.2">
      <c r="A33" s="2" t="s">
        <v>61</v>
      </c>
      <c r="B33" s="74" t="s">
        <v>170</v>
      </c>
      <c r="C33" s="77">
        <v>441</v>
      </c>
      <c r="D33" s="21" t="s">
        <v>550</v>
      </c>
      <c r="E33" s="77">
        <v>36</v>
      </c>
      <c r="F33" s="21" t="s">
        <v>12</v>
      </c>
      <c r="G33" s="77">
        <v>67</v>
      </c>
      <c r="H33" s="21" t="s">
        <v>159</v>
      </c>
      <c r="I33" s="77">
        <v>352</v>
      </c>
      <c r="J33" s="21" t="s">
        <v>508</v>
      </c>
      <c r="K33" s="77">
        <v>0</v>
      </c>
      <c r="L33" s="21" t="s">
        <v>5</v>
      </c>
      <c r="M33" s="80">
        <v>896</v>
      </c>
      <c r="N33" s="89" t="s">
        <v>173</v>
      </c>
    </row>
    <row r="34" spans="1:14" x14ac:dyDescent="0.2">
      <c r="A34" s="2" t="s">
        <v>61</v>
      </c>
      <c r="B34" s="74" t="s">
        <v>174</v>
      </c>
      <c r="C34" s="77">
        <v>217</v>
      </c>
      <c r="D34" s="21" t="s">
        <v>430</v>
      </c>
      <c r="E34" s="77">
        <v>29</v>
      </c>
      <c r="F34" s="21" t="s">
        <v>206</v>
      </c>
      <c r="G34" s="77">
        <v>46</v>
      </c>
      <c r="H34" s="21" t="s">
        <v>245</v>
      </c>
      <c r="I34" s="77">
        <v>230</v>
      </c>
      <c r="J34" s="21" t="s">
        <v>362</v>
      </c>
      <c r="K34" s="77">
        <v>0</v>
      </c>
      <c r="L34" s="21" t="s">
        <v>5</v>
      </c>
      <c r="M34" s="80">
        <v>522</v>
      </c>
      <c r="N34" s="89" t="s">
        <v>177</v>
      </c>
    </row>
    <row r="35" spans="1:14" x14ac:dyDescent="0.2">
      <c r="A35" s="2" t="s">
        <v>61</v>
      </c>
      <c r="B35" s="74" t="s">
        <v>178</v>
      </c>
      <c r="C35" s="77">
        <v>493</v>
      </c>
      <c r="D35" s="21" t="s">
        <v>473</v>
      </c>
      <c r="E35" s="77">
        <v>91</v>
      </c>
      <c r="F35" s="21" t="s">
        <v>127</v>
      </c>
      <c r="G35" s="77">
        <v>151</v>
      </c>
      <c r="H35" s="21" t="s">
        <v>115</v>
      </c>
      <c r="I35" s="77">
        <v>291</v>
      </c>
      <c r="J35" s="21" t="s">
        <v>201</v>
      </c>
      <c r="K35" s="77">
        <v>0</v>
      </c>
      <c r="L35" s="21" t="s">
        <v>5</v>
      </c>
      <c r="M35" s="80">
        <v>1026</v>
      </c>
      <c r="N35" s="89" t="s">
        <v>456</v>
      </c>
    </row>
    <row r="36" spans="1:14" x14ac:dyDescent="0.2">
      <c r="A36" s="2" t="s">
        <v>61</v>
      </c>
      <c r="B36" s="74" t="s">
        <v>181</v>
      </c>
      <c r="C36" s="77">
        <v>226</v>
      </c>
      <c r="D36" s="21" t="s">
        <v>210</v>
      </c>
      <c r="E36" s="77">
        <v>38</v>
      </c>
      <c r="F36" s="21" t="s">
        <v>433</v>
      </c>
      <c r="G36" s="77">
        <v>42</v>
      </c>
      <c r="H36" s="21" t="s">
        <v>124</v>
      </c>
      <c r="I36" s="77">
        <v>131</v>
      </c>
      <c r="J36" s="21" t="s">
        <v>269</v>
      </c>
      <c r="K36" s="77">
        <v>0</v>
      </c>
      <c r="L36" s="21" t="s">
        <v>5</v>
      </c>
      <c r="M36" s="80">
        <v>437</v>
      </c>
      <c r="N36" s="89" t="s">
        <v>23</v>
      </c>
    </row>
    <row r="37" spans="1:14" x14ac:dyDescent="0.2">
      <c r="A37" s="2" t="s">
        <v>61</v>
      </c>
      <c r="B37" s="74" t="s">
        <v>186</v>
      </c>
      <c r="C37" s="77">
        <v>56</v>
      </c>
      <c r="D37" s="21" t="s">
        <v>241</v>
      </c>
      <c r="E37" s="77">
        <v>3</v>
      </c>
      <c r="F37" s="21" t="s">
        <v>408</v>
      </c>
      <c r="G37" s="77">
        <v>13</v>
      </c>
      <c r="H37" s="21" t="s">
        <v>276</v>
      </c>
      <c r="I37" s="77">
        <v>366</v>
      </c>
      <c r="J37" s="21" t="s">
        <v>677</v>
      </c>
      <c r="K37" s="77">
        <v>0</v>
      </c>
      <c r="L37" s="21" t="s">
        <v>5</v>
      </c>
      <c r="M37" s="80">
        <v>438</v>
      </c>
      <c r="N37" s="89" t="s">
        <v>23</v>
      </c>
    </row>
    <row r="38" spans="1:14" x14ac:dyDescent="0.2">
      <c r="A38" s="2" t="s">
        <v>61</v>
      </c>
      <c r="B38" s="74" t="s">
        <v>190</v>
      </c>
      <c r="C38" s="93">
        <v>4</v>
      </c>
      <c r="D38" s="87" t="s">
        <v>173</v>
      </c>
      <c r="E38" s="93">
        <v>12</v>
      </c>
      <c r="F38" s="87" t="s">
        <v>136</v>
      </c>
      <c r="G38" s="93">
        <v>3</v>
      </c>
      <c r="H38" s="87" t="s">
        <v>321</v>
      </c>
      <c r="I38" s="77">
        <v>69</v>
      </c>
      <c r="J38" s="21" t="s">
        <v>693</v>
      </c>
      <c r="K38" s="93">
        <v>0</v>
      </c>
      <c r="L38" s="87" t="s">
        <v>5</v>
      </c>
      <c r="M38" s="94">
        <v>88</v>
      </c>
      <c r="N38" s="90" t="s">
        <v>303</v>
      </c>
    </row>
    <row r="39" spans="1:14" x14ac:dyDescent="0.2">
      <c r="A39" s="2" t="s">
        <v>61</v>
      </c>
      <c r="B39" s="2" t="s">
        <v>2</v>
      </c>
      <c r="C39" s="77">
        <f>SUBTOTAL(109,C7:C38)</f>
        <v>10471</v>
      </c>
      <c r="D39" s="21" t="str">
        <f>CONCATENATE("(",FIXED(_tbl31[[#This Row],[Invasive only]]/_tbl31[[#This Row],[Total]]*100,1),")")</f>
        <v>(52.7)</v>
      </c>
      <c r="E39" s="77">
        <f>SUBTOTAL(109,E7:E38)</f>
        <v>1187</v>
      </c>
      <c r="F39" s="21" t="str">
        <f>CONCATENATE("(",FIXED(_tbl31[[#This Row],[Non-invasive only]]/_tbl31[[#This Row],[Total]]*100,1),")")</f>
        <v>(6.0)</v>
      </c>
      <c r="G39" s="77">
        <f>SUBTOTAL(109,G7:G38)</f>
        <v>2082</v>
      </c>
      <c r="H39" s="21" t="str">
        <f>CONCATENATE("(",FIXED(_tbl31[[#This Row],[Both]]/_tbl31[[#This Row],[Total]]*100,1),")")</f>
        <v>(10.5)</v>
      </c>
      <c r="I39" s="77">
        <f>SUBTOTAL(109,I7:I38)</f>
        <v>6093</v>
      </c>
      <c r="J39" s="21" t="str">
        <f>CONCATENATE("(",FIXED(_tbl31[[#This Row],[Neither]]/_tbl31[[#This Row],[Total]]*100,1),")")</f>
        <v>(30.7)</v>
      </c>
      <c r="K39" s="77">
        <f>SUBTOTAL(109,K7:K38)</f>
        <v>0</v>
      </c>
      <c r="L39" s="21" t="str">
        <f>CONCATENATE("(",FIXED(_tbl31[[#This Row],[Unknown]]/_tbl31[[#This Row],[Total]]*100,1),")")</f>
        <v>(0.0)</v>
      </c>
      <c r="M39" s="77">
        <f>SUBTOTAL(109,M7:M38)</f>
        <v>19869</v>
      </c>
      <c r="N39" s="21" t="str">
        <f>CONCATENATE("(",FIXED(_tbl31[[#This Row],[Total]]/$M$106*100,1),")")</f>
        <v>(32.9)</v>
      </c>
    </row>
    <row r="40" spans="1:14" x14ac:dyDescent="0.2">
      <c r="A40" s="2" t="s">
        <v>196</v>
      </c>
      <c r="B40" s="74" t="s">
        <v>62</v>
      </c>
      <c r="C40" s="76">
        <v>204</v>
      </c>
      <c r="D40" s="63" t="s">
        <v>469</v>
      </c>
      <c r="E40" s="76">
        <v>39</v>
      </c>
      <c r="F40" s="63" t="s">
        <v>424</v>
      </c>
      <c r="G40" s="76">
        <v>6</v>
      </c>
      <c r="H40" s="63" t="s">
        <v>300</v>
      </c>
      <c r="I40" s="76">
        <v>297</v>
      </c>
      <c r="J40" s="21" t="str">
        <f>CONCATENATE("(",FIXED(_tbl31[[#This Row],[Both]]/_tbl31[[#This Row],[Total]]*100,1),")")</f>
        <v>(1.1)</v>
      </c>
      <c r="K40" s="76">
        <v>0</v>
      </c>
      <c r="L40" s="63" t="s">
        <v>5</v>
      </c>
      <c r="M40" s="79">
        <v>546</v>
      </c>
      <c r="N40" s="88" t="s">
        <v>199</v>
      </c>
    </row>
    <row r="41" spans="1:14" x14ac:dyDescent="0.2">
      <c r="A41" s="2" t="s">
        <v>196</v>
      </c>
      <c r="B41" s="74" t="s">
        <v>67</v>
      </c>
      <c r="C41" s="77">
        <v>182</v>
      </c>
      <c r="D41" s="21" t="s">
        <v>414</v>
      </c>
      <c r="E41" s="77">
        <v>75</v>
      </c>
      <c r="F41" s="21" t="s">
        <v>115</v>
      </c>
      <c r="G41" s="77">
        <v>52</v>
      </c>
      <c r="H41" s="21" t="s">
        <v>81</v>
      </c>
      <c r="I41" s="77">
        <v>201</v>
      </c>
      <c r="J41" s="21" t="s">
        <v>329</v>
      </c>
      <c r="K41" s="77">
        <v>0</v>
      </c>
      <c r="L41" s="21" t="s">
        <v>5</v>
      </c>
      <c r="M41" s="80">
        <v>510</v>
      </c>
      <c r="N41" s="89" t="s">
        <v>25</v>
      </c>
    </row>
    <row r="42" spans="1:14" x14ac:dyDescent="0.2">
      <c r="A42" s="2" t="s">
        <v>196</v>
      </c>
      <c r="B42" s="74" t="s">
        <v>72</v>
      </c>
      <c r="C42" s="77">
        <v>327</v>
      </c>
      <c r="D42" s="21" t="s">
        <v>175</v>
      </c>
      <c r="E42" s="77">
        <v>63</v>
      </c>
      <c r="F42" s="21" t="s">
        <v>206</v>
      </c>
      <c r="G42" s="77">
        <v>43</v>
      </c>
      <c r="H42" s="21" t="s">
        <v>87</v>
      </c>
      <c r="I42" s="77">
        <v>700</v>
      </c>
      <c r="J42" s="21" t="s">
        <v>500</v>
      </c>
      <c r="K42" s="77">
        <v>0</v>
      </c>
      <c r="L42" s="21" t="s">
        <v>5</v>
      </c>
      <c r="M42" s="80">
        <v>1133</v>
      </c>
      <c r="N42" s="89" t="s">
        <v>206</v>
      </c>
    </row>
    <row r="43" spans="1:14" x14ac:dyDescent="0.2">
      <c r="A43" s="2" t="s">
        <v>196</v>
      </c>
      <c r="B43" s="74" t="s">
        <v>77</v>
      </c>
      <c r="C43" s="77">
        <v>644</v>
      </c>
      <c r="D43" s="21" t="s">
        <v>532</v>
      </c>
      <c r="E43" s="77">
        <v>36</v>
      </c>
      <c r="F43" s="21" t="s">
        <v>321</v>
      </c>
      <c r="G43" s="77">
        <v>174</v>
      </c>
      <c r="H43" s="21" t="s">
        <v>369</v>
      </c>
      <c r="I43" s="77">
        <v>217</v>
      </c>
      <c r="J43" s="21" t="s">
        <v>327</v>
      </c>
      <c r="K43" s="77">
        <v>0</v>
      </c>
      <c r="L43" s="21" t="s">
        <v>5</v>
      </c>
      <c r="M43" s="80">
        <v>1071</v>
      </c>
      <c r="N43" s="89" t="s">
        <v>45</v>
      </c>
    </row>
    <row r="44" spans="1:14" x14ac:dyDescent="0.2">
      <c r="A44" s="2" t="s">
        <v>196</v>
      </c>
      <c r="B44" s="74" t="s">
        <v>83</v>
      </c>
      <c r="C44" s="77">
        <v>532</v>
      </c>
      <c r="D44" s="21" t="s">
        <v>426</v>
      </c>
      <c r="E44" s="77">
        <v>19</v>
      </c>
      <c r="F44" s="21" t="s">
        <v>22</v>
      </c>
      <c r="G44" s="77">
        <v>142</v>
      </c>
      <c r="H44" s="21" t="s">
        <v>76</v>
      </c>
      <c r="I44" s="77">
        <v>85</v>
      </c>
      <c r="J44" s="21" t="s">
        <v>463</v>
      </c>
      <c r="K44" s="77">
        <v>0</v>
      </c>
      <c r="L44" s="21" t="s">
        <v>5</v>
      </c>
      <c r="M44" s="80">
        <v>778</v>
      </c>
      <c r="N44" s="89" t="s">
        <v>319</v>
      </c>
    </row>
    <row r="45" spans="1:14" x14ac:dyDescent="0.2">
      <c r="A45" s="2" t="s">
        <v>196</v>
      </c>
      <c r="B45" s="74" t="s">
        <v>88</v>
      </c>
      <c r="C45" s="77">
        <v>799</v>
      </c>
      <c r="D45" s="21" t="s">
        <v>678</v>
      </c>
      <c r="E45" s="77">
        <v>17</v>
      </c>
      <c r="F45" s="21" t="s">
        <v>107</v>
      </c>
      <c r="G45" s="77">
        <v>107</v>
      </c>
      <c r="H45" s="21" t="s">
        <v>39</v>
      </c>
      <c r="I45" s="77">
        <v>174</v>
      </c>
      <c r="J45" s="21" t="s">
        <v>361</v>
      </c>
      <c r="K45" s="77">
        <v>0</v>
      </c>
      <c r="L45" s="21" t="s">
        <v>5</v>
      </c>
      <c r="M45" s="80">
        <v>1097</v>
      </c>
      <c r="N45" s="89" t="s">
        <v>93</v>
      </c>
    </row>
    <row r="46" spans="1:14" x14ac:dyDescent="0.2">
      <c r="A46" s="2" t="s">
        <v>196</v>
      </c>
      <c r="B46" s="74" t="s">
        <v>95</v>
      </c>
      <c r="C46" s="77">
        <v>293</v>
      </c>
      <c r="D46" s="21" t="s">
        <v>529</v>
      </c>
      <c r="E46" s="77">
        <v>38</v>
      </c>
      <c r="F46" s="21" t="s">
        <v>383</v>
      </c>
      <c r="G46" s="77">
        <v>36</v>
      </c>
      <c r="H46" s="21" t="s">
        <v>350</v>
      </c>
      <c r="I46" s="77">
        <v>175</v>
      </c>
      <c r="J46" s="21" t="s">
        <v>200</v>
      </c>
      <c r="K46" s="77">
        <v>0</v>
      </c>
      <c r="L46" s="21" t="s">
        <v>5</v>
      </c>
      <c r="M46" s="80">
        <v>542</v>
      </c>
      <c r="N46" s="89" t="s">
        <v>199</v>
      </c>
    </row>
    <row r="47" spans="1:14" x14ac:dyDescent="0.2">
      <c r="A47" s="2" t="s">
        <v>196</v>
      </c>
      <c r="B47" s="74" t="s">
        <v>98</v>
      </c>
      <c r="C47" s="77">
        <v>544</v>
      </c>
      <c r="D47" s="21" t="s">
        <v>511</v>
      </c>
      <c r="E47" s="77">
        <v>9</v>
      </c>
      <c r="F47" s="21" t="s">
        <v>256</v>
      </c>
      <c r="G47" s="77">
        <v>14</v>
      </c>
      <c r="H47" s="21" t="s">
        <v>293</v>
      </c>
      <c r="I47" s="77">
        <v>109</v>
      </c>
      <c r="J47" s="21" t="s">
        <v>223</v>
      </c>
      <c r="K47" s="77">
        <v>0</v>
      </c>
      <c r="L47" s="21" t="s">
        <v>5</v>
      </c>
      <c r="M47" s="80">
        <v>676</v>
      </c>
      <c r="N47" s="89" t="s">
        <v>321</v>
      </c>
    </row>
    <row r="48" spans="1:14" x14ac:dyDescent="0.2">
      <c r="A48" s="2" t="s">
        <v>196</v>
      </c>
      <c r="B48" s="74" t="s">
        <v>103</v>
      </c>
      <c r="C48" s="77">
        <v>253</v>
      </c>
      <c r="D48" s="21" t="s">
        <v>560</v>
      </c>
      <c r="E48" s="159"/>
      <c r="F48" s="156"/>
      <c r="G48" s="159"/>
      <c r="H48" s="156"/>
      <c r="I48" s="77">
        <v>45</v>
      </c>
      <c r="J48" s="21" t="s">
        <v>292</v>
      </c>
      <c r="K48" s="77">
        <v>0</v>
      </c>
      <c r="L48" s="21" t="s">
        <v>5</v>
      </c>
      <c r="M48" s="80">
        <v>324</v>
      </c>
      <c r="N48" s="89" t="s">
        <v>150</v>
      </c>
    </row>
    <row r="49" spans="1:14" x14ac:dyDescent="0.2">
      <c r="A49" s="2" t="s">
        <v>196</v>
      </c>
      <c r="B49" s="74" t="s">
        <v>108</v>
      </c>
      <c r="C49" s="77">
        <v>346</v>
      </c>
      <c r="D49" s="21" t="s">
        <v>529</v>
      </c>
      <c r="E49" s="77">
        <v>36</v>
      </c>
      <c r="F49" s="21" t="s">
        <v>206</v>
      </c>
      <c r="G49" s="77">
        <v>42</v>
      </c>
      <c r="H49" s="21" t="s">
        <v>350</v>
      </c>
      <c r="I49" s="77">
        <v>216</v>
      </c>
      <c r="J49" s="21" t="s">
        <v>526</v>
      </c>
      <c r="K49" s="77">
        <v>0</v>
      </c>
      <c r="L49" s="21" t="s">
        <v>5</v>
      </c>
      <c r="M49" s="80">
        <v>640</v>
      </c>
      <c r="N49" s="89" t="s">
        <v>30</v>
      </c>
    </row>
    <row r="50" spans="1:14" x14ac:dyDescent="0.2">
      <c r="A50" s="2" t="s">
        <v>196</v>
      </c>
      <c r="B50" s="74" t="s">
        <v>110</v>
      </c>
      <c r="C50" s="77">
        <v>135</v>
      </c>
      <c r="D50" s="21" t="s">
        <v>502</v>
      </c>
      <c r="E50" s="77">
        <v>27</v>
      </c>
      <c r="F50" s="21" t="s">
        <v>212</v>
      </c>
      <c r="G50" s="77">
        <v>59</v>
      </c>
      <c r="H50" s="21" t="s">
        <v>365</v>
      </c>
      <c r="I50" s="77">
        <v>62</v>
      </c>
      <c r="J50" s="21" t="s">
        <v>148</v>
      </c>
      <c r="K50" s="77">
        <v>0</v>
      </c>
      <c r="L50" s="21" t="s">
        <v>5</v>
      </c>
      <c r="M50" s="80">
        <v>283</v>
      </c>
      <c r="N50" s="89" t="s">
        <v>226</v>
      </c>
    </row>
    <row r="51" spans="1:14" x14ac:dyDescent="0.2">
      <c r="A51" s="2" t="s">
        <v>196</v>
      </c>
      <c r="B51" s="74" t="s">
        <v>113</v>
      </c>
      <c r="C51" s="77">
        <v>215</v>
      </c>
      <c r="D51" s="21" t="s">
        <v>261</v>
      </c>
      <c r="E51" s="77">
        <v>95</v>
      </c>
      <c r="F51" s="21" t="s">
        <v>429</v>
      </c>
      <c r="G51" s="77">
        <v>84</v>
      </c>
      <c r="H51" s="21" t="s">
        <v>156</v>
      </c>
      <c r="I51" s="77">
        <v>245</v>
      </c>
      <c r="J51" s="21" t="s">
        <v>378</v>
      </c>
      <c r="K51" s="77">
        <v>0</v>
      </c>
      <c r="L51" s="21" t="s">
        <v>5</v>
      </c>
      <c r="M51" s="80">
        <v>639</v>
      </c>
      <c r="N51" s="89" t="s">
        <v>30</v>
      </c>
    </row>
    <row r="52" spans="1:14" x14ac:dyDescent="0.2">
      <c r="A52" s="2" t="s">
        <v>196</v>
      </c>
      <c r="B52" s="74" t="s">
        <v>116</v>
      </c>
      <c r="C52" s="77">
        <v>251</v>
      </c>
      <c r="D52" s="21" t="s">
        <v>376</v>
      </c>
      <c r="E52" s="77">
        <v>6</v>
      </c>
      <c r="F52" s="21" t="s">
        <v>408</v>
      </c>
      <c r="G52" s="77">
        <v>15</v>
      </c>
      <c r="H52" s="21" t="s">
        <v>160</v>
      </c>
      <c r="I52" s="77">
        <v>531</v>
      </c>
      <c r="J52" s="21" t="s">
        <v>514</v>
      </c>
      <c r="K52" s="77">
        <v>0</v>
      </c>
      <c r="L52" s="21" t="s">
        <v>5</v>
      </c>
      <c r="M52" s="80">
        <v>803</v>
      </c>
      <c r="N52" s="89" t="s">
        <v>12</v>
      </c>
    </row>
    <row r="53" spans="1:14" x14ac:dyDescent="0.2">
      <c r="A53" s="2" t="s">
        <v>196</v>
      </c>
      <c r="B53" s="74" t="s">
        <v>121</v>
      </c>
      <c r="C53" s="77">
        <v>259</v>
      </c>
      <c r="D53" s="21" t="s">
        <v>399</v>
      </c>
      <c r="E53" s="77">
        <v>34</v>
      </c>
      <c r="F53" s="21" t="s">
        <v>43</v>
      </c>
      <c r="G53" s="77">
        <v>130</v>
      </c>
      <c r="H53" s="21" t="s">
        <v>79</v>
      </c>
      <c r="I53" s="77">
        <v>138</v>
      </c>
      <c r="J53" s="21" t="s">
        <v>372</v>
      </c>
      <c r="K53" s="77">
        <v>0</v>
      </c>
      <c r="L53" s="21" t="s">
        <v>5</v>
      </c>
      <c r="M53" s="80">
        <v>561</v>
      </c>
      <c r="N53" s="89" t="s">
        <v>19</v>
      </c>
    </row>
    <row r="54" spans="1:14" x14ac:dyDescent="0.2">
      <c r="A54" s="2" t="s">
        <v>196</v>
      </c>
      <c r="B54" s="74" t="s">
        <v>125</v>
      </c>
      <c r="C54" s="77">
        <v>648</v>
      </c>
      <c r="D54" s="21" t="s">
        <v>590</v>
      </c>
      <c r="E54" s="77">
        <v>20</v>
      </c>
      <c r="F54" s="21" t="s">
        <v>293</v>
      </c>
      <c r="G54" s="77">
        <v>108</v>
      </c>
      <c r="H54" s="21" t="s">
        <v>209</v>
      </c>
      <c r="I54" s="77">
        <v>175</v>
      </c>
      <c r="J54" s="21" t="s">
        <v>123</v>
      </c>
      <c r="K54" s="77">
        <v>0</v>
      </c>
      <c r="L54" s="21" t="s">
        <v>5</v>
      </c>
      <c r="M54" s="80">
        <v>951</v>
      </c>
      <c r="N54" s="89" t="s">
        <v>231</v>
      </c>
    </row>
    <row r="55" spans="1:14" x14ac:dyDescent="0.2">
      <c r="A55" s="2" t="s">
        <v>196</v>
      </c>
      <c r="B55" s="74" t="s">
        <v>129</v>
      </c>
      <c r="C55" s="77">
        <v>249</v>
      </c>
      <c r="D55" s="21" t="s">
        <v>356</v>
      </c>
      <c r="E55" s="77">
        <v>82</v>
      </c>
      <c r="F55" s="21" t="s">
        <v>458</v>
      </c>
      <c r="G55" s="77">
        <v>55</v>
      </c>
      <c r="H55" s="21" t="s">
        <v>459</v>
      </c>
      <c r="I55" s="77">
        <v>358</v>
      </c>
      <c r="J55" s="21" t="s">
        <v>473</v>
      </c>
      <c r="K55" s="77">
        <v>0</v>
      </c>
      <c r="L55" s="21" t="s">
        <v>5</v>
      </c>
      <c r="M55" s="80">
        <v>744</v>
      </c>
      <c r="N55" s="89" t="s">
        <v>120</v>
      </c>
    </row>
    <row r="56" spans="1:14" x14ac:dyDescent="0.2">
      <c r="A56" s="2" t="s">
        <v>196</v>
      </c>
      <c r="B56" s="74" t="s">
        <v>134</v>
      </c>
      <c r="C56" s="77">
        <v>661</v>
      </c>
      <c r="D56" s="21" t="s">
        <v>569</v>
      </c>
      <c r="E56" s="77">
        <v>7</v>
      </c>
      <c r="F56" s="21" t="s">
        <v>417</v>
      </c>
      <c r="G56" s="77">
        <v>81</v>
      </c>
      <c r="H56" s="21" t="s">
        <v>441</v>
      </c>
      <c r="I56" s="77">
        <v>128</v>
      </c>
      <c r="J56" s="21" t="s">
        <v>306</v>
      </c>
      <c r="K56" s="77">
        <v>0</v>
      </c>
      <c r="L56" s="21" t="s">
        <v>5</v>
      </c>
      <c r="M56" s="80">
        <v>877</v>
      </c>
      <c r="N56" s="89" t="s">
        <v>46</v>
      </c>
    </row>
    <row r="57" spans="1:14" x14ac:dyDescent="0.2">
      <c r="A57" s="2" t="s">
        <v>196</v>
      </c>
      <c r="B57" s="74" t="s">
        <v>138</v>
      </c>
      <c r="C57" s="77">
        <v>37</v>
      </c>
      <c r="D57" s="21" t="s">
        <v>111</v>
      </c>
      <c r="E57" s="77">
        <v>55</v>
      </c>
      <c r="F57" s="21" t="s">
        <v>295</v>
      </c>
      <c r="G57" s="77">
        <v>3</v>
      </c>
      <c r="H57" s="21" t="s">
        <v>390</v>
      </c>
      <c r="I57" s="77">
        <v>223</v>
      </c>
      <c r="J57" s="21" t="s">
        <v>657</v>
      </c>
      <c r="K57" s="77">
        <v>0</v>
      </c>
      <c r="L57" s="21" t="s">
        <v>5</v>
      </c>
      <c r="M57" s="80">
        <v>318</v>
      </c>
      <c r="N57" s="89" t="s">
        <v>150</v>
      </c>
    </row>
    <row r="58" spans="1:14" x14ac:dyDescent="0.2">
      <c r="A58" s="2" t="s">
        <v>196</v>
      </c>
      <c r="B58" s="74" t="s">
        <v>141</v>
      </c>
      <c r="C58" s="77">
        <v>224</v>
      </c>
      <c r="D58" s="21" t="s">
        <v>297</v>
      </c>
      <c r="E58" s="77">
        <v>35</v>
      </c>
      <c r="F58" s="21" t="s">
        <v>10</v>
      </c>
      <c r="G58" s="77">
        <v>49</v>
      </c>
      <c r="H58" s="21" t="s">
        <v>433</v>
      </c>
      <c r="I58" s="77">
        <v>253</v>
      </c>
      <c r="J58" s="21" t="s">
        <v>507</v>
      </c>
      <c r="K58" s="77">
        <v>0</v>
      </c>
      <c r="L58" s="21" t="s">
        <v>5</v>
      </c>
      <c r="M58" s="80">
        <v>561</v>
      </c>
      <c r="N58" s="89" t="s">
        <v>19</v>
      </c>
    </row>
    <row r="59" spans="1:14" x14ac:dyDescent="0.2">
      <c r="A59" s="2" t="s">
        <v>196</v>
      </c>
      <c r="B59" s="74" t="s">
        <v>145</v>
      </c>
      <c r="C59" s="77">
        <v>156</v>
      </c>
      <c r="D59" s="21" t="s">
        <v>493</v>
      </c>
      <c r="E59" s="77">
        <v>22</v>
      </c>
      <c r="F59" s="21" t="s">
        <v>316</v>
      </c>
      <c r="G59" s="77">
        <v>97</v>
      </c>
      <c r="H59" s="21" t="s">
        <v>363</v>
      </c>
      <c r="I59" s="77">
        <v>46</v>
      </c>
      <c r="J59" s="21" t="s">
        <v>240</v>
      </c>
      <c r="K59" s="77">
        <v>0</v>
      </c>
      <c r="L59" s="21" t="s">
        <v>5</v>
      </c>
      <c r="M59" s="80">
        <v>321</v>
      </c>
      <c r="N59" s="89" t="s">
        <v>150</v>
      </c>
    </row>
    <row r="60" spans="1:14" x14ac:dyDescent="0.2">
      <c r="A60" s="2" t="s">
        <v>196</v>
      </c>
      <c r="B60" s="74" t="s">
        <v>151</v>
      </c>
      <c r="C60" s="77">
        <v>738</v>
      </c>
      <c r="D60" s="21" t="s">
        <v>540</v>
      </c>
      <c r="E60" s="77">
        <v>84</v>
      </c>
      <c r="F60" s="21" t="s">
        <v>316</v>
      </c>
      <c r="G60" s="77">
        <v>223</v>
      </c>
      <c r="H60" s="21" t="s">
        <v>123</v>
      </c>
      <c r="I60" s="77">
        <v>166</v>
      </c>
      <c r="J60" s="21" t="s">
        <v>432</v>
      </c>
      <c r="K60" s="77">
        <v>0</v>
      </c>
      <c r="L60" s="21" t="s">
        <v>5</v>
      </c>
      <c r="M60" s="80">
        <v>1211</v>
      </c>
      <c r="N60" s="89" t="s">
        <v>242</v>
      </c>
    </row>
    <row r="61" spans="1:14" x14ac:dyDescent="0.2">
      <c r="A61" s="2" t="s">
        <v>196</v>
      </c>
      <c r="B61" s="74" t="s">
        <v>154</v>
      </c>
      <c r="C61" s="77">
        <v>476</v>
      </c>
      <c r="D61" s="21" t="s">
        <v>679</v>
      </c>
      <c r="E61" s="77">
        <v>32</v>
      </c>
      <c r="F61" s="21" t="s">
        <v>173</v>
      </c>
      <c r="G61" s="77">
        <v>92</v>
      </c>
      <c r="H61" s="21" t="s">
        <v>241</v>
      </c>
      <c r="I61" s="77">
        <v>116</v>
      </c>
      <c r="J61" s="21" t="s">
        <v>369</v>
      </c>
      <c r="K61" s="77">
        <v>0</v>
      </c>
      <c r="L61" s="21" t="s">
        <v>5</v>
      </c>
      <c r="M61" s="80">
        <v>716</v>
      </c>
      <c r="N61" s="89" t="s">
        <v>15</v>
      </c>
    </row>
    <row r="62" spans="1:14" x14ac:dyDescent="0.2">
      <c r="A62" s="2" t="s">
        <v>196</v>
      </c>
      <c r="B62" s="74" t="s">
        <v>158</v>
      </c>
      <c r="C62" s="77">
        <v>263</v>
      </c>
      <c r="D62" s="21" t="s">
        <v>37</v>
      </c>
      <c r="E62" s="77">
        <v>10</v>
      </c>
      <c r="F62" s="21" t="s">
        <v>323</v>
      </c>
      <c r="G62" s="77">
        <v>64</v>
      </c>
      <c r="H62" s="21" t="s">
        <v>219</v>
      </c>
      <c r="I62" s="77">
        <v>104</v>
      </c>
      <c r="J62" s="21" t="s">
        <v>343</v>
      </c>
      <c r="K62" s="77">
        <v>0</v>
      </c>
      <c r="L62" s="21" t="s">
        <v>5</v>
      </c>
      <c r="M62" s="80">
        <v>441</v>
      </c>
      <c r="N62" s="89" t="s">
        <v>23</v>
      </c>
    </row>
    <row r="63" spans="1:14" x14ac:dyDescent="0.2">
      <c r="A63" s="2" t="s">
        <v>196</v>
      </c>
      <c r="B63" s="74" t="s">
        <v>161</v>
      </c>
      <c r="C63" s="77">
        <v>149</v>
      </c>
      <c r="D63" s="21" t="s">
        <v>73</v>
      </c>
      <c r="E63" s="77">
        <v>51</v>
      </c>
      <c r="F63" s="21" t="s">
        <v>241</v>
      </c>
      <c r="G63" s="77">
        <v>35</v>
      </c>
      <c r="H63" s="21" t="s">
        <v>245</v>
      </c>
      <c r="I63" s="77">
        <v>165</v>
      </c>
      <c r="J63" s="21" t="s">
        <v>47</v>
      </c>
      <c r="K63" s="77">
        <v>0</v>
      </c>
      <c r="L63" s="21" t="s">
        <v>5</v>
      </c>
      <c r="M63" s="80">
        <v>400</v>
      </c>
      <c r="N63" s="89" t="s">
        <v>169</v>
      </c>
    </row>
    <row r="64" spans="1:14" x14ac:dyDescent="0.2">
      <c r="A64" s="2" t="s">
        <v>196</v>
      </c>
      <c r="B64" s="74" t="s">
        <v>164</v>
      </c>
      <c r="C64" s="77">
        <v>175</v>
      </c>
      <c r="D64" s="21" t="s">
        <v>467</v>
      </c>
      <c r="E64" s="77">
        <v>102</v>
      </c>
      <c r="F64" s="21" t="s">
        <v>104</v>
      </c>
      <c r="G64" s="77">
        <v>48</v>
      </c>
      <c r="H64" s="21" t="s">
        <v>124</v>
      </c>
      <c r="I64" s="77">
        <v>173</v>
      </c>
      <c r="J64" s="21" t="s">
        <v>377</v>
      </c>
      <c r="K64" s="77">
        <v>0</v>
      </c>
      <c r="L64" s="21" t="s">
        <v>5</v>
      </c>
      <c r="M64" s="80">
        <v>498</v>
      </c>
      <c r="N64" s="89" t="s">
        <v>25</v>
      </c>
    </row>
    <row r="65" spans="1:14" x14ac:dyDescent="0.2">
      <c r="A65" s="2" t="s">
        <v>196</v>
      </c>
      <c r="B65" s="74" t="s">
        <v>166</v>
      </c>
      <c r="C65" s="77">
        <v>143</v>
      </c>
      <c r="D65" s="21" t="s">
        <v>370</v>
      </c>
      <c r="E65" s="77">
        <v>65</v>
      </c>
      <c r="F65" s="21" t="s">
        <v>285</v>
      </c>
      <c r="G65" s="77">
        <v>39</v>
      </c>
      <c r="H65" s="21" t="s">
        <v>39</v>
      </c>
      <c r="I65" s="77">
        <v>149</v>
      </c>
      <c r="J65" s="21" t="s">
        <v>214</v>
      </c>
      <c r="K65" s="77">
        <v>0</v>
      </c>
      <c r="L65" s="21" t="s">
        <v>5</v>
      </c>
      <c r="M65" s="80">
        <v>396</v>
      </c>
      <c r="N65" s="89" t="s">
        <v>169</v>
      </c>
    </row>
    <row r="66" spans="1:14" x14ac:dyDescent="0.2">
      <c r="A66" s="2" t="s">
        <v>196</v>
      </c>
      <c r="B66" s="74" t="s">
        <v>170</v>
      </c>
      <c r="C66" s="77">
        <v>413</v>
      </c>
      <c r="D66" s="21" t="s">
        <v>427</v>
      </c>
      <c r="E66" s="77">
        <v>41</v>
      </c>
      <c r="F66" s="21" t="s">
        <v>82</v>
      </c>
      <c r="G66" s="77">
        <v>47</v>
      </c>
      <c r="H66" s="21" t="s">
        <v>395</v>
      </c>
      <c r="I66" s="77">
        <v>352</v>
      </c>
      <c r="J66" s="21" t="s">
        <v>47</v>
      </c>
      <c r="K66" s="77">
        <v>0</v>
      </c>
      <c r="L66" s="21" t="s">
        <v>5</v>
      </c>
      <c r="M66" s="80">
        <v>853</v>
      </c>
      <c r="N66" s="89" t="s">
        <v>249</v>
      </c>
    </row>
    <row r="67" spans="1:14" x14ac:dyDescent="0.2">
      <c r="A67" s="2" t="s">
        <v>196</v>
      </c>
      <c r="B67" s="74" t="s">
        <v>174</v>
      </c>
      <c r="C67" s="77">
        <v>202</v>
      </c>
      <c r="D67" s="21" t="s">
        <v>474</v>
      </c>
      <c r="E67" s="77">
        <v>20</v>
      </c>
      <c r="F67" s="21" t="s">
        <v>12</v>
      </c>
      <c r="G67" s="77">
        <v>28</v>
      </c>
      <c r="H67" s="21" t="s">
        <v>206</v>
      </c>
      <c r="I67" s="77">
        <v>251</v>
      </c>
      <c r="J67" s="21" t="s">
        <v>162</v>
      </c>
      <c r="K67" s="77">
        <v>0</v>
      </c>
      <c r="L67" s="21" t="s">
        <v>5</v>
      </c>
      <c r="M67" s="80">
        <v>501</v>
      </c>
      <c r="N67" s="89" t="s">
        <v>25</v>
      </c>
    </row>
    <row r="68" spans="1:14" x14ac:dyDescent="0.2">
      <c r="A68" s="2" t="s">
        <v>196</v>
      </c>
      <c r="B68" s="74" t="s">
        <v>178</v>
      </c>
      <c r="C68" s="77">
        <v>449</v>
      </c>
      <c r="D68" s="21" t="s">
        <v>354</v>
      </c>
      <c r="E68" s="77">
        <v>93</v>
      </c>
      <c r="F68" s="21" t="s">
        <v>347</v>
      </c>
      <c r="G68" s="77">
        <v>186</v>
      </c>
      <c r="H68" s="21" t="s">
        <v>168</v>
      </c>
      <c r="I68" s="77">
        <v>296</v>
      </c>
      <c r="J68" s="21" t="s">
        <v>175</v>
      </c>
      <c r="K68" s="77">
        <v>0</v>
      </c>
      <c r="L68" s="21" t="s">
        <v>5</v>
      </c>
      <c r="M68" s="80">
        <v>1024</v>
      </c>
      <c r="N68" s="89" t="s">
        <v>11</v>
      </c>
    </row>
    <row r="69" spans="1:14" x14ac:dyDescent="0.2">
      <c r="A69" s="2" t="s">
        <v>196</v>
      </c>
      <c r="B69" s="74" t="s">
        <v>181</v>
      </c>
      <c r="C69" s="77">
        <v>195</v>
      </c>
      <c r="D69" s="21" t="s">
        <v>483</v>
      </c>
      <c r="E69" s="77">
        <v>28</v>
      </c>
      <c r="F69" s="21" t="s">
        <v>316</v>
      </c>
      <c r="G69" s="77">
        <v>66</v>
      </c>
      <c r="H69" s="21" t="s">
        <v>305</v>
      </c>
      <c r="I69" s="77">
        <v>117</v>
      </c>
      <c r="J69" s="21" t="s">
        <v>466</v>
      </c>
      <c r="K69" s="77">
        <v>0</v>
      </c>
      <c r="L69" s="21" t="s">
        <v>5</v>
      </c>
      <c r="M69" s="80">
        <v>406</v>
      </c>
      <c r="N69" s="89" t="s">
        <v>169</v>
      </c>
    </row>
    <row r="70" spans="1:14" x14ac:dyDescent="0.2">
      <c r="A70" s="2" t="s">
        <v>196</v>
      </c>
      <c r="B70" s="74" t="s">
        <v>186</v>
      </c>
      <c r="C70" s="77">
        <v>46</v>
      </c>
      <c r="D70" s="21" t="s">
        <v>248</v>
      </c>
      <c r="E70" s="77">
        <v>4</v>
      </c>
      <c r="F70" s="21" t="s">
        <v>150</v>
      </c>
      <c r="G70" s="77">
        <v>8</v>
      </c>
      <c r="H70" s="21" t="s">
        <v>66</v>
      </c>
      <c r="I70" s="77">
        <v>200</v>
      </c>
      <c r="J70" s="21" t="s">
        <v>680</v>
      </c>
      <c r="K70" s="77">
        <v>0</v>
      </c>
      <c r="L70" s="21" t="s">
        <v>5</v>
      </c>
      <c r="M70" s="80">
        <v>258</v>
      </c>
      <c r="N70" s="89" t="s">
        <v>256</v>
      </c>
    </row>
    <row r="71" spans="1:14" x14ac:dyDescent="0.2">
      <c r="A71" s="2" t="s">
        <v>196</v>
      </c>
      <c r="B71" s="74" t="s">
        <v>190</v>
      </c>
      <c r="C71" s="93">
        <v>11</v>
      </c>
      <c r="D71" s="87" t="s">
        <v>152</v>
      </c>
      <c r="E71" s="93">
        <v>9</v>
      </c>
      <c r="F71" s="87" t="s">
        <v>475</v>
      </c>
      <c r="G71" s="93">
        <v>7</v>
      </c>
      <c r="H71" s="87" t="s">
        <v>159</v>
      </c>
      <c r="I71" s="77">
        <v>66</v>
      </c>
      <c r="J71" s="21" t="s">
        <v>504</v>
      </c>
      <c r="K71" s="93">
        <v>0</v>
      </c>
      <c r="L71" s="87" t="s">
        <v>5</v>
      </c>
      <c r="M71" s="94">
        <v>93</v>
      </c>
      <c r="N71" s="90" t="s">
        <v>260</v>
      </c>
    </row>
    <row r="72" spans="1:14" x14ac:dyDescent="0.2">
      <c r="A72" s="2" t="s">
        <v>196</v>
      </c>
      <c r="B72" s="2" t="s">
        <v>2</v>
      </c>
      <c r="C72" s="77">
        <f>SUBTOTAL(109,C40:C71)</f>
        <v>10219</v>
      </c>
      <c r="D72" s="21" t="str">
        <f>CONCATENATE("(",FIXED(_tbl31[[#This Row],[Invasive only]]/_tbl31[[#This Row],[Total]]*100,1),")")</f>
        <v>(50.7)</v>
      </c>
      <c r="E72" s="77">
        <f>SUBTOTAL(109,E40:E71)</f>
        <v>1254</v>
      </c>
      <c r="F72" s="21" t="str">
        <f>CONCATENATE("(",FIXED(_tbl31[[#This Row],[Non-invasive only]]/_tbl31[[#This Row],[Total]]*100,1),")")</f>
        <v>(6.2)</v>
      </c>
      <c r="G72" s="77">
        <f>SUBTOTAL(109,G40:G71)</f>
        <v>2140</v>
      </c>
      <c r="H72" s="21" t="str">
        <f>CONCATENATE("(",FIXED(_tbl31[[#This Row],[Both]]/_tbl31[[#This Row],[Total]]*100,1),")")</f>
        <v>(10.6)</v>
      </c>
      <c r="I72" s="77">
        <f>SUBTOTAL(109,I40:I71)</f>
        <v>6533</v>
      </c>
      <c r="J72" s="21" t="str">
        <f>CONCATENATE("(",FIXED(_tbl31[[#This Row],[Neither]]/_tbl31[[#This Row],[Total]]*100,1),")")</f>
        <v>(32.4)</v>
      </c>
      <c r="K72" s="77">
        <f>SUBTOTAL(109,K40:K71)</f>
        <v>0</v>
      </c>
      <c r="L72" s="21" t="str">
        <f>CONCATENATE("(",FIXED(_tbl31[[#This Row],[Unknown]]/_tbl31[[#This Row],[Total]]*100,1),")")</f>
        <v>(0.0)</v>
      </c>
      <c r="M72" s="77">
        <f>SUBTOTAL(109,M40:M71)</f>
        <v>20172</v>
      </c>
      <c r="N72" s="21" t="str">
        <f>CONCATENATE("(",FIXED(_tbl31[[#This Row],[Total]]/$M$106*100,1),")")</f>
        <v>(33.4)</v>
      </c>
    </row>
    <row r="73" spans="1:14" x14ac:dyDescent="0.2">
      <c r="A73" s="2" t="s">
        <v>262</v>
      </c>
      <c r="B73" s="74" t="s">
        <v>62</v>
      </c>
      <c r="C73" s="76">
        <v>286</v>
      </c>
      <c r="D73" s="63" t="s">
        <v>339</v>
      </c>
      <c r="E73" s="76">
        <v>41</v>
      </c>
      <c r="F73" s="63" t="s">
        <v>206</v>
      </c>
      <c r="G73" s="76">
        <v>8</v>
      </c>
      <c r="H73" s="63" t="s">
        <v>300</v>
      </c>
      <c r="I73" s="76">
        <v>403</v>
      </c>
      <c r="J73" s="63" t="s">
        <v>501</v>
      </c>
      <c r="K73" s="76">
        <v>0</v>
      </c>
      <c r="L73" s="63" t="s">
        <v>5</v>
      </c>
      <c r="M73" s="79">
        <v>738</v>
      </c>
      <c r="N73" s="88" t="s">
        <v>48</v>
      </c>
    </row>
    <row r="74" spans="1:14" x14ac:dyDescent="0.2">
      <c r="A74" s="2" t="s">
        <v>262</v>
      </c>
      <c r="B74" s="74" t="s">
        <v>67</v>
      </c>
      <c r="C74" s="77">
        <v>169</v>
      </c>
      <c r="D74" s="21" t="s">
        <v>234</v>
      </c>
      <c r="E74" s="77">
        <v>63</v>
      </c>
      <c r="F74" s="21" t="s">
        <v>112</v>
      </c>
      <c r="G74" s="77">
        <v>59</v>
      </c>
      <c r="H74" s="21" t="s">
        <v>180</v>
      </c>
      <c r="I74" s="77">
        <v>198</v>
      </c>
      <c r="J74" s="21" t="s">
        <v>434</v>
      </c>
      <c r="K74" s="77">
        <v>0</v>
      </c>
      <c r="L74" s="21" t="s">
        <v>5</v>
      </c>
      <c r="M74" s="80">
        <v>489</v>
      </c>
      <c r="N74" s="89" t="s">
        <v>22</v>
      </c>
    </row>
    <row r="75" spans="1:14" x14ac:dyDescent="0.2">
      <c r="A75" s="2" t="s">
        <v>262</v>
      </c>
      <c r="B75" s="74" t="s">
        <v>72</v>
      </c>
      <c r="C75" s="77">
        <v>307</v>
      </c>
      <c r="D75" s="21" t="s">
        <v>363</v>
      </c>
      <c r="E75" s="77">
        <v>56</v>
      </c>
      <c r="F75" s="21" t="s">
        <v>395</v>
      </c>
      <c r="G75" s="77">
        <v>34</v>
      </c>
      <c r="H75" s="21" t="s">
        <v>50</v>
      </c>
      <c r="I75" s="77">
        <v>618</v>
      </c>
      <c r="J75" s="21" t="s">
        <v>540</v>
      </c>
      <c r="K75" s="77">
        <v>0</v>
      </c>
      <c r="L75" s="21" t="s">
        <v>5</v>
      </c>
      <c r="M75" s="80">
        <v>1015</v>
      </c>
      <c r="N75" s="89" t="s">
        <v>359</v>
      </c>
    </row>
    <row r="76" spans="1:14" x14ac:dyDescent="0.2">
      <c r="A76" s="2" t="s">
        <v>262</v>
      </c>
      <c r="B76" s="74" t="s">
        <v>77</v>
      </c>
      <c r="C76" s="77">
        <v>614</v>
      </c>
      <c r="D76" s="21" t="s">
        <v>544</v>
      </c>
      <c r="E76" s="77">
        <v>40</v>
      </c>
      <c r="F76" s="21" t="s">
        <v>12</v>
      </c>
      <c r="G76" s="77">
        <v>154</v>
      </c>
      <c r="H76" s="21" t="s">
        <v>233</v>
      </c>
      <c r="I76" s="77">
        <v>184</v>
      </c>
      <c r="J76" s="21" t="s">
        <v>97</v>
      </c>
      <c r="K76" s="77">
        <v>0</v>
      </c>
      <c r="L76" s="21" t="s">
        <v>5</v>
      </c>
      <c r="M76" s="80">
        <v>992</v>
      </c>
      <c r="N76" s="89" t="s">
        <v>128</v>
      </c>
    </row>
    <row r="77" spans="1:14" x14ac:dyDescent="0.2">
      <c r="A77" s="2" t="s">
        <v>262</v>
      </c>
      <c r="B77" s="74" t="s">
        <v>83</v>
      </c>
      <c r="C77" s="77">
        <v>463</v>
      </c>
      <c r="D77" s="21" t="s">
        <v>543</v>
      </c>
      <c r="E77" s="77">
        <v>16</v>
      </c>
      <c r="F77" s="21" t="s">
        <v>23</v>
      </c>
      <c r="G77" s="77">
        <v>152</v>
      </c>
      <c r="H77" s="21" t="s">
        <v>324</v>
      </c>
      <c r="I77" s="77">
        <v>96</v>
      </c>
      <c r="J77" s="21" t="s">
        <v>385</v>
      </c>
      <c r="K77" s="77">
        <v>0</v>
      </c>
      <c r="L77" s="21" t="s">
        <v>5</v>
      </c>
      <c r="M77" s="80">
        <v>727</v>
      </c>
      <c r="N77" s="89" t="s">
        <v>48</v>
      </c>
    </row>
    <row r="78" spans="1:14" x14ac:dyDescent="0.2">
      <c r="A78" s="2" t="s">
        <v>262</v>
      </c>
      <c r="B78" s="74" t="s">
        <v>88</v>
      </c>
      <c r="C78" s="77">
        <v>753</v>
      </c>
      <c r="D78" s="21" t="s">
        <v>552</v>
      </c>
      <c r="E78" s="77">
        <v>27</v>
      </c>
      <c r="F78" s="21" t="s">
        <v>25</v>
      </c>
      <c r="G78" s="77">
        <v>151</v>
      </c>
      <c r="H78" s="21" t="s">
        <v>236</v>
      </c>
      <c r="I78" s="77">
        <v>135</v>
      </c>
      <c r="J78" s="21" t="s">
        <v>213</v>
      </c>
      <c r="K78" s="77">
        <v>0</v>
      </c>
      <c r="L78" s="21" t="s">
        <v>5</v>
      </c>
      <c r="M78" s="80">
        <v>1066</v>
      </c>
      <c r="N78" s="89" t="s">
        <v>456</v>
      </c>
    </row>
    <row r="79" spans="1:14" x14ac:dyDescent="0.2">
      <c r="A79" s="2" t="s">
        <v>262</v>
      </c>
      <c r="B79" s="74" t="s">
        <v>95</v>
      </c>
      <c r="C79" s="77">
        <v>277</v>
      </c>
      <c r="D79" s="21" t="s">
        <v>509</v>
      </c>
      <c r="E79" s="77">
        <v>44</v>
      </c>
      <c r="F79" s="21" t="s">
        <v>457</v>
      </c>
      <c r="G79" s="77">
        <v>40</v>
      </c>
      <c r="H79" s="21" t="s">
        <v>350</v>
      </c>
      <c r="I79" s="77">
        <v>241</v>
      </c>
      <c r="J79" s="21" t="s">
        <v>392</v>
      </c>
      <c r="K79" s="77">
        <v>0</v>
      </c>
      <c r="L79" s="21" t="s">
        <v>5</v>
      </c>
      <c r="M79" s="80">
        <v>602</v>
      </c>
      <c r="N79" s="89" t="s">
        <v>276</v>
      </c>
    </row>
    <row r="80" spans="1:14" x14ac:dyDescent="0.2">
      <c r="A80" s="2" t="s">
        <v>262</v>
      </c>
      <c r="B80" s="74" t="s">
        <v>98</v>
      </c>
      <c r="C80" s="77">
        <v>579</v>
      </c>
      <c r="D80" s="21" t="s">
        <v>421</v>
      </c>
      <c r="E80" s="77">
        <v>4</v>
      </c>
      <c r="F80" s="21" t="s">
        <v>260</v>
      </c>
      <c r="G80" s="77">
        <v>16</v>
      </c>
      <c r="H80" s="21" t="s">
        <v>23</v>
      </c>
      <c r="I80" s="77">
        <v>145</v>
      </c>
      <c r="J80" s="21" t="s">
        <v>132</v>
      </c>
      <c r="K80" s="77">
        <v>0</v>
      </c>
      <c r="L80" s="21" t="s">
        <v>5</v>
      </c>
      <c r="M80" s="80">
        <v>744</v>
      </c>
      <c r="N80" s="89" t="s">
        <v>120</v>
      </c>
    </row>
    <row r="81" spans="1:14" x14ac:dyDescent="0.2">
      <c r="A81" s="2" t="s">
        <v>262</v>
      </c>
      <c r="B81" s="74" t="s">
        <v>103</v>
      </c>
      <c r="C81" s="77">
        <v>226</v>
      </c>
      <c r="D81" s="21" t="s">
        <v>485</v>
      </c>
      <c r="E81" s="159"/>
      <c r="F81" s="156"/>
      <c r="G81" s="159"/>
      <c r="H81" s="156"/>
      <c r="I81" s="77">
        <v>57</v>
      </c>
      <c r="J81" s="21" t="s">
        <v>204</v>
      </c>
      <c r="K81" s="77">
        <v>0</v>
      </c>
      <c r="L81" s="21" t="s">
        <v>5</v>
      </c>
      <c r="M81" s="80">
        <v>299</v>
      </c>
      <c r="N81" s="89" t="s">
        <v>107</v>
      </c>
    </row>
    <row r="82" spans="1:14" x14ac:dyDescent="0.2">
      <c r="A82" s="2" t="s">
        <v>262</v>
      </c>
      <c r="B82" s="74" t="s">
        <v>108</v>
      </c>
      <c r="C82" s="77">
        <v>349</v>
      </c>
      <c r="D82" s="21" t="s">
        <v>537</v>
      </c>
      <c r="E82" s="77">
        <v>30</v>
      </c>
      <c r="F82" s="21" t="s">
        <v>82</v>
      </c>
      <c r="G82" s="77">
        <v>53</v>
      </c>
      <c r="H82" s="21" t="s">
        <v>439</v>
      </c>
      <c r="I82" s="77">
        <v>189</v>
      </c>
      <c r="J82" s="21" t="s">
        <v>268</v>
      </c>
      <c r="K82" s="77">
        <v>0</v>
      </c>
      <c r="L82" s="21" t="s">
        <v>5</v>
      </c>
      <c r="M82" s="80">
        <v>621</v>
      </c>
      <c r="N82" s="89" t="s">
        <v>276</v>
      </c>
    </row>
    <row r="83" spans="1:14" x14ac:dyDescent="0.2">
      <c r="A83" s="2" t="s">
        <v>262</v>
      </c>
      <c r="B83" s="74" t="s">
        <v>110</v>
      </c>
      <c r="C83" s="77">
        <v>190</v>
      </c>
      <c r="D83" s="21" t="s">
        <v>37</v>
      </c>
      <c r="E83" s="77">
        <v>24</v>
      </c>
      <c r="F83" s="21" t="s">
        <v>159</v>
      </c>
      <c r="G83" s="77">
        <v>46</v>
      </c>
      <c r="H83" s="21" t="s">
        <v>185</v>
      </c>
      <c r="I83" s="77">
        <v>59</v>
      </c>
      <c r="J83" s="21" t="s">
        <v>97</v>
      </c>
      <c r="K83" s="77">
        <v>0</v>
      </c>
      <c r="L83" s="21" t="s">
        <v>5</v>
      </c>
      <c r="M83" s="80">
        <v>319</v>
      </c>
      <c r="N83" s="89" t="s">
        <v>150</v>
      </c>
    </row>
    <row r="84" spans="1:14" x14ac:dyDescent="0.2">
      <c r="A84" s="2" t="s">
        <v>262</v>
      </c>
      <c r="B84" s="74" t="s">
        <v>113</v>
      </c>
      <c r="C84" s="77">
        <v>197</v>
      </c>
      <c r="D84" s="21" t="s">
        <v>344</v>
      </c>
      <c r="E84" s="77">
        <v>99</v>
      </c>
      <c r="F84" s="21" t="s">
        <v>71</v>
      </c>
      <c r="G84" s="77">
        <v>81</v>
      </c>
      <c r="H84" s="21" t="s">
        <v>292</v>
      </c>
      <c r="I84" s="77">
        <v>204</v>
      </c>
      <c r="J84" s="21" t="s">
        <v>467</v>
      </c>
      <c r="K84" s="77">
        <v>0</v>
      </c>
      <c r="L84" s="21" t="s">
        <v>5</v>
      </c>
      <c r="M84" s="80">
        <v>581</v>
      </c>
      <c r="N84" s="89" t="s">
        <v>18</v>
      </c>
    </row>
    <row r="85" spans="1:14" x14ac:dyDescent="0.2">
      <c r="A85" s="2" t="s">
        <v>262</v>
      </c>
      <c r="B85" s="74" t="s">
        <v>116</v>
      </c>
      <c r="C85" s="77">
        <v>204</v>
      </c>
      <c r="D85" s="21" t="s">
        <v>202</v>
      </c>
      <c r="E85" s="77">
        <v>25</v>
      </c>
      <c r="F85" s="21" t="s">
        <v>15</v>
      </c>
      <c r="G85" s="77">
        <v>45</v>
      </c>
      <c r="H85" s="21" t="s">
        <v>326</v>
      </c>
      <c r="I85" s="77">
        <v>442</v>
      </c>
      <c r="J85" s="21" t="s">
        <v>488</v>
      </c>
      <c r="K85" s="77">
        <v>0</v>
      </c>
      <c r="L85" s="21" t="s">
        <v>5</v>
      </c>
      <c r="M85" s="80">
        <v>716</v>
      </c>
      <c r="N85" s="89" t="s">
        <v>15</v>
      </c>
    </row>
    <row r="86" spans="1:14" x14ac:dyDescent="0.2">
      <c r="A86" s="2" t="s">
        <v>262</v>
      </c>
      <c r="B86" s="74" t="s">
        <v>121</v>
      </c>
      <c r="C86" s="77">
        <v>223</v>
      </c>
      <c r="D86" s="21" t="s">
        <v>470</v>
      </c>
      <c r="E86" s="77">
        <v>31</v>
      </c>
      <c r="F86" s="21" t="s">
        <v>43</v>
      </c>
      <c r="G86" s="77">
        <v>104</v>
      </c>
      <c r="H86" s="21" t="s">
        <v>352</v>
      </c>
      <c r="I86" s="77">
        <v>153</v>
      </c>
      <c r="J86" s="21" t="s">
        <v>63</v>
      </c>
      <c r="K86" s="77">
        <v>0</v>
      </c>
      <c r="L86" s="21" t="s">
        <v>5</v>
      </c>
      <c r="M86" s="80">
        <v>511</v>
      </c>
      <c r="N86" s="89" t="s">
        <v>25</v>
      </c>
    </row>
    <row r="87" spans="1:14" x14ac:dyDescent="0.2">
      <c r="A87" s="2" t="s">
        <v>262</v>
      </c>
      <c r="B87" s="74" t="s">
        <v>125</v>
      </c>
      <c r="C87" s="77">
        <v>611</v>
      </c>
      <c r="D87" s="21" t="s">
        <v>681</v>
      </c>
      <c r="E87" s="77">
        <v>26</v>
      </c>
      <c r="F87" s="21" t="s">
        <v>199</v>
      </c>
      <c r="G87" s="77">
        <v>126</v>
      </c>
      <c r="H87" s="21" t="s">
        <v>112</v>
      </c>
      <c r="I87" s="77">
        <v>212</v>
      </c>
      <c r="J87" s="21" t="s">
        <v>184</v>
      </c>
      <c r="K87" s="77">
        <v>0</v>
      </c>
      <c r="L87" s="21" t="s">
        <v>5</v>
      </c>
      <c r="M87" s="80">
        <v>975</v>
      </c>
      <c r="N87" s="89" t="s">
        <v>82</v>
      </c>
    </row>
    <row r="88" spans="1:14" x14ac:dyDescent="0.2">
      <c r="A88" s="2" t="s">
        <v>262</v>
      </c>
      <c r="B88" s="74" t="s">
        <v>129</v>
      </c>
      <c r="C88" s="77">
        <v>269</v>
      </c>
      <c r="D88" s="21" t="s">
        <v>469</v>
      </c>
      <c r="E88" s="77">
        <v>63</v>
      </c>
      <c r="F88" s="21" t="s">
        <v>245</v>
      </c>
      <c r="G88" s="77">
        <v>43</v>
      </c>
      <c r="H88" s="21" t="s">
        <v>242</v>
      </c>
      <c r="I88" s="77">
        <v>344</v>
      </c>
      <c r="J88" s="21" t="s">
        <v>402</v>
      </c>
      <c r="K88" s="77">
        <v>0</v>
      </c>
      <c r="L88" s="21" t="s">
        <v>5</v>
      </c>
      <c r="M88" s="80">
        <v>719</v>
      </c>
      <c r="N88" s="89" t="s">
        <v>15</v>
      </c>
    </row>
    <row r="89" spans="1:14" x14ac:dyDescent="0.2">
      <c r="A89" s="2" t="s">
        <v>262</v>
      </c>
      <c r="B89" s="74" t="s">
        <v>134</v>
      </c>
      <c r="C89" s="77">
        <v>591</v>
      </c>
      <c r="D89" s="21" t="s">
        <v>682</v>
      </c>
      <c r="E89" s="77">
        <v>13</v>
      </c>
      <c r="F89" s="21" t="s">
        <v>150</v>
      </c>
      <c r="G89" s="77">
        <v>104</v>
      </c>
      <c r="H89" s="21" t="s">
        <v>289</v>
      </c>
      <c r="I89" s="77">
        <v>93</v>
      </c>
      <c r="J89" s="21" t="s">
        <v>111</v>
      </c>
      <c r="K89" s="77">
        <v>0</v>
      </c>
      <c r="L89" s="21" t="s">
        <v>5</v>
      </c>
      <c r="M89" s="80">
        <v>801</v>
      </c>
      <c r="N89" s="89" t="s">
        <v>319</v>
      </c>
    </row>
    <row r="90" spans="1:14" x14ac:dyDescent="0.2">
      <c r="A90" s="2" t="s">
        <v>262</v>
      </c>
      <c r="B90" s="74" t="s">
        <v>138</v>
      </c>
      <c r="C90" s="77">
        <v>25</v>
      </c>
      <c r="D90" s="21" t="s">
        <v>476</v>
      </c>
      <c r="E90" s="77">
        <v>43</v>
      </c>
      <c r="F90" s="21" t="s">
        <v>156</v>
      </c>
      <c r="G90" s="77">
        <v>5</v>
      </c>
      <c r="H90" s="21" t="s">
        <v>107</v>
      </c>
      <c r="I90" s="77">
        <v>256</v>
      </c>
      <c r="J90" s="21" t="s">
        <v>421</v>
      </c>
      <c r="K90" s="77">
        <v>0</v>
      </c>
      <c r="L90" s="21" t="s">
        <v>5</v>
      </c>
      <c r="M90" s="80">
        <v>329</v>
      </c>
      <c r="N90" s="89" t="s">
        <v>150</v>
      </c>
    </row>
    <row r="91" spans="1:14" x14ac:dyDescent="0.2">
      <c r="A91" s="2" t="s">
        <v>262</v>
      </c>
      <c r="B91" s="74" t="s">
        <v>141</v>
      </c>
      <c r="C91" s="77">
        <v>199</v>
      </c>
      <c r="D91" s="21" t="s">
        <v>68</v>
      </c>
      <c r="E91" s="77">
        <v>40</v>
      </c>
      <c r="F91" s="21" t="s">
        <v>457</v>
      </c>
      <c r="G91" s="77">
        <v>26</v>
      </c>
      <c r="H91" s="21" t="s">
        <v>231</v>
      </c>
      <c r="I91" s="77">
        <v>285</v>
      </c>
      <c r="J91" s="21" t="s">
        <v>491</v>
      </c>
      <c r="K91" s="77">
        <v>0</v>
      </c>
      <c r="L91" s="21" t="s">
        <v>5</v>
      </c>
      <c r="M91" s="80">
        <v>550</v>
      </c>
      <c r="N91" s="89" t="s">
        <v>199</v>
      </c>
    </row>
    <row r="92" spans="1:14" x14ac:dyDescent="0.2">
      <c r="A92" s="2" t="s">
        <v>262</v>
      </c>
      <c r="B92" s="74" t="s">
        <v>145</v>
      </c>
      <c r="C92" s="77">
        <v>244</v>
      </c>
      <c r="D92" s="21" t="s">
        <v>666</v>
      </c>
      <c r="E92" s="77">
        <v>32</v>
      </c>
      <c r="F92" s="21" t="s">
        <v>279</v>
      </c>
      <c r="G92" s="77">
        <v>56</v>
      </c>
      <c r="H92" s="21" t="s">
        <v>440</v>
      </c>
      <c r="I92" s="77">
        <v>67</v>
      </c>
      <c r="J92" s="21" t="s">
        <v>251</v>
      </c>
      <c r="K92" s="77">
        <v>0</v>
      </c>
      <c r="L92" s="21" t="s">
        <v>5</v>
      </c>
      <c r="M92" s="80">
        <v>399</v>
      </c>
      <c r="N92" s="89" t="s">
        <v>169</v>
      </c>
    </row>
    <row r="93" spans="1:14" x14ac:dyDescent="0.2">
      <c r="A93" s="2" t="s">
        <v>262</v>
      </c>
      <c r="B93" s="74" t="s">
        <v>151</v>
      </c>
      <c r="C93" s="77">
        <v>750</v>
      </c>
      <c r="D93" s="21" t="s">
        <v>551</v>
      </c>
      <c r="E93" s="77">
        <v>83</v>
      </c>
      <c r="F93" s="21" t="s">
        <v>290</v>
      </c>
      <c r="G93" s="77">
        <v>210</v>
      </c>
      <c r="H93" s="21" t="s">
        <v>305</v>
      </c>
      <c r="I93" s="77">
        <v>248</v>
      </c>
      <c r="J93" s="21" t="s">
        <v>105</v>
      </c>
      <c r="K93" s="77">
        <v>0</v>
      </c>
      <c r="L93" s="21" t="s">
        <v>5</v>
      </c>
      <c r="M93" s="80">
        <v>1291</v>
      </c>
      <c r="N93" s="89" t="s">
        <v>326</v>
      </c>
    </row>
    <row r="94" spans="1:14" x14ac:dyDescent="0.2">
      <c r="A94" s="2" t="s">
        <v>262</v>
      </c>
      <c r="B94" s="74" t="s">
        <v>154</v>
      </c>
      <c r="C94" s="77">
        <v>412</v>
      </c>
      <c r="D94" s="21" t="s">
        <v>16</v>
      </c>
      <c r="E94" s="77">
        <v>57</v>
      </c>
      <c r="F94" s="21" t="s">
        <v>476</v>
      </c>
      <c r="G94" s="77">
        <v>148</v>
      </c>
      <c r="H94" s="21" t="s">
        <v>237</v>
      </c>
      <c r="I94" s="77">
        <v>130</v>
      </c>
      <c r="J94" s="21" t="s">
        <v>275</v>
      </c>
      <c r="K94" s="77">
        <v>0</v>
      </c>
      <c r="L94" s="21" t="s">
        <v>5</v>
      </c>
      <c r="M94" s="80">
        <v>747</v>
      </c>
      <c r="N94" s="89" t="s">
        <v>120</v>
      </c>
    </row>
    <row r="95" spans="1:14" x14ac:dyDescent="0.2">
      <c r="A95" s="2" t="s">
        <v>262</v>
      </c>
      <c r="B95" s="74" t="s">
        <v>158</v>
      </c>
      <c r="C95" s="77">
        <v>266</v>
      </c>
      <c r="D95" s="21" t="s">
        <v>471</v>
      </c>
      <c r="E95" s="77">
        <v>9</v>
      </c>
      <c r="F95" s="21" t="s">
        <v>293</v>
      </c>
      <c r="G95" s="77">
        <v>61</v>
      </c>
      <c r="H95" s="21" t="s">
        <v>240</v>
      </c>
      <c r="I95" s="77">
        <v>91</v>
      </c>
      <c r="J95" s="21" t="s">
        <v>144</v>
      </c>
      <c r="K95" s="77">
        <v>0</v>
      </c>
      <c r="L95" s="21" t="s">
        <v>5</v>
      </c>
      <c r="M95" s="80">
        <v>427</v>
      </c>
      <c r="N95" s="89" t="s">
        <v>293</v>
      </c>
    </row>
    <row r="96" spans="1:14" x14ac:dyDescent="0.2">
      <c r="A96" s="2" t="s">
        <v>262</v>
      </c>
      <c r="B96" s="74" t="s">
        <v>161</v>
      </c>
      <c r="C96" s="77">
        <v>133</v>
      </c>
      <c r="D96" s="21" t="s">
        <v>239</v>
      </c>
      <c r="E96" s="77">
        <v>63</v>
      </c>
      <c r="F96" s="21" t="s">
        <v>233</v>
      </c>
      <c r="G96" s="77">
        <v>39</v>
      </c>
      <c r="H96" s="21" t="s">
        <v>124</v>
      </c>
      <c r="I96" s="77">
        <v>172</v>
      </c>
      <c r="J96" s="21" t="s">
        <v>685</v>
      </c>
      <c r="K96" s="77">
        <v>0</v>
      </c>
      <c r="L96" s="21" t="s">
        <v>5</v>
      </c>
      <c r="M96" s="80">
        <v>407</v>
      </c>
      <c r="N96" s="89" t="s">
        <v>169</v>
      </c>
    </row>
    <row r="97" spans="1:14" x14ac:dyDescent="0.2">
      <c r="A97" s="2" t="s">
        <v>262</v>
      </c>
      <c r="B97" s="74" t="s">
        <v>164</v>
      </c>
      <c r="C97" s="77">
        <v>169</v>
      </c>
      <c r="D97" s="21" t="s">
        <v>238</v>
      </c>
      <c r="E97" s="77">
        <v>211</v>
      </c>
      <c r="F97" s="21" t="s">
        <v>100</v>
      </c>
      <c r="G97" s="77">
        <v>94</v>
      </c>
      <c r="H97" s="21" t="s">
        <v>152</v>
      </c>
      <c r="I97" s="77">
        <v>325</v>
      </c>
      <c r="J97" s="21" t="s">
        <v>338</v>
      </c>
      <c r="K97" s="77">
        <v>0</v>
      </c>
      <c r="L97" s="21" t="s">
        <v>5</v>
      </c>
      <c r="M97" s="80">
        <v>799</v>
      </c>
      <c r="N97" s="89" t="s">
        <v>319</v>
      </c>
    </row>
    <row r="98" spans="1:14" x14ac:dyDescent="0.2">
      <c r="A98" s="2" t="s">
        <v>262</v>
      </c>
      <c r="B98" s="74" t="s">
        <v>166</v>
      </c>
      <c r="C98" s="77">
        <v>126</v>
      </c>
      <c r="D98" s="21" t="s">
        <v>38</v>
      </c>
      <c r="E98" s="77">
        <v>54</v>
      </c>
      <c r="F98" s="21" t="s">
        <v>295</v>
      </c>
      <c r="G98" s="77">
        <v>34</v>
      </c>
      <c r="H98" s="21" t="s">
        <v>463</v>
      </c>
      <c r="I98" s="77">
        <v>98</v>
      </c>
      <c r="J98" s="21" t="s">
        <v>235</v>
      </c>
      <c r="K98" s="77">
        <v>0</v>
      </c>
      <c r="L98" s="21" t="s">
        <v>5</v>
      </c>
      <c r="M98" s="80">
        <v>312</v>
      </c>
      <c r="N98" s="89" t="s">
        <v>107</v>
      </c>
    </row>
    <row r="99" spans="1:14" x14ac:dyDescent="0.2">
      <c r="A99" s="2" t="s">
        <v>262</v>
      </c>
      <c r="B99" s="74" t="s">
        <v>170</v>
      </c>
      <c r="C99" s="77">
        <v>429</v>
      </c>
      <c r="D99" s="21" t="s">
        <v>402</v>
      </c>
      <c r="E99" s="77">
        <v>50</v>
      </c>
      <c r="F99" s="21" t="s">
        <v>206</v>
      </c>
      <c r="G99" s="77">
        <v>79</v>
      </c>
      <c r="H99" s="21" t="s">
        <v>245</v>
      </c>
      <c r="I99" s="77">
        <v>340</v>
      </c>
      <c r="J99" s="21" t="s">
        <v>336</v>
      </c>
      <c r="K99" s="77">
        <v>0</v>
      </c>
      <c r="L99" s="21" t="s">
        <v>5</v>
      </c>
      <c r="M99" s="80">
        <v>898</v>
      </c>
      <c r="N99" s="89" t="s">
        <v>333</v>
      </c>
    </row>
    <row r="100" spans="1:14" x14ac:dyDescent="0.2">
      <c r="A100" s="2" t="s">
        <v>262</v>
      </c>
      <c r="B100" s="74" t="s">
        <v>174</v>
      </c>
      <c r="C100" s="77">
        <v>214</v>
      </c>
      <c r="D100" s="21" t="s">
        <v>6</v>
      </c>
      <c r="E100" s="77">
        <v>13</v>
      </c>
      <c r="F100" s="21" t="s">
        <v>177</v>
      </c>
      <c r="G100" s="77">
        <v>44</v>
      </c>
      <c r="H100" s="21" t="s">
        <v>127</v>
      </c>
      <c r="I100" s="77">
        <v>221</v>
      </c>
      <c r="J100" s="21" t="s">
        <v>410</v>
      </c>
      <c r="K100" s="77">
        <v>0</v>
      </c>
      <c r="L100" s="21" t="s">
        <v>5</v>
      </c>
      <c r="M100" s="80">
        <v>492</v>
      </c>
      <c r="N100" s="89" t="s">
        <v>22</v>
      </c>
    </row>
    <row r="101" spans="1:14" x14ac:dyDescent="0.2">
      <c r="A101" s="2" t="s">
        <v>262</v>
      </c>
      <c r="B101" s="74" t="s">
        <v>178</v>
      </c>
      <c r="C101" s="77">
        <v>493</v>
      </c>
      <c r="D101" s="21" t="s">
        <v>473</v>
      </c>
      <c r="E101" s="77">
        <v>81</v>
      </c>
      <c r="F101" s="21" t="s">
        <v>40</v>
      </c>
      <c r="G101" s="77">
        <v>137</v>
      </c>
      <c r="H101" s="21" t="s">
        <v>224</v>
      </c>
      <c r="I101" s="77">
        <v>313</v>
      </c>
      <c r="J101" s="21" t="s">
        <v>188</v>
      </c>
      <c r="K101" s="77">
        <v>0</v>
      </c>
      <c r="L101" s="21" t="s">
        <v>5</v>
      </c>
      <c r="M101" s="80">
        <v>1024</v>
      </c>
      <c r="N101" s="89" t="s">
        <v>359</v>
      </c>
    </row>
    <row r="102" spans="1:14" x14ac:dyDescent="0.2">
      <c r="A102" s="2" t="s">
        <v>262</v>
      </c>
      <c r="B102" s="74" t="s">
        <v>181</v>
      </c>
      <c r="C102" s="77">
        <v>251</v>
      </c>
      <c r="D102" s="21" t="s">
        <v>26</v>
      </c>
      <c r="E102" s="77">
        <v>47</v>
      </c>
      <c r="F102" s="21" t="s">
        <v>124</v>
      </c>
      <c r="G102" s="77">
        <v>49</v>
      </c>
      <c r="H102" s="21" t="s">
        <v>460</v>
      </c>
      <c r="I102" s="77">
        <v>143</v>
      </c>
      <c r="J102" s="21" t="s">
        <v>367</v>
      </c>
      <c r="K102" s="77">
        <v>0</v>
      </c>
      <c r="L102" s="21" t="s">
        <v>5</v>
      </c>
      <c r="M102" s="80">
        <v>490</v>
      </c>
      <c r="N102" s="89" t="s">
        <v>22</v>
      </c>
    </row>
    <row r="103" spans="1:14" x14ac:dyDescent="0.2">
      <c r="A103" s="2" t="s">
        <v>262</v>
      </c>
      <c r="B103" s="74" t="s">
        <v>186</v>
      </c>
      <c r="C103" s="77">
        <v>43</v>
      </c>
      <c r="D103" s="21" t="s">
        <v>143</v>
      </c>
      <c r="E103" s="77">
        <v>3</v>
      </c>
      <c r="F103" s="21" t="s">
        <v>226</v>
      </c>
      <c r="G103" s="77">
        <v>16</v>
      </c>
      <c r="H103" s="21" t="s">
        <v>459</v>
      </c>
      <c r="I103" s="77">
        <v>153</v>
      </c>
      <c r="J103" s="21" t="s">
        <v>683</v>
      </c>
      <c r="K103" s="77">
        <v>0</v>
      </c>
      <c r="L103" s="21" t="s">
        <v>5</v>
      </c>
      <c r="M103" s="80">
        <v>215</v>
      </c>
      <c r="N103" s="89" t="s">
        <v>300</v>
      </c>
    </row>
    <row r="104" spans="1:14" x14ac:dyDescent="0.2">
      <c r="A104" s="2" t="s">
        <v>262</v>
      </c>
      <c r="B104" s="74" t="s">
        <v>190</v>
      </c>
      <c r="C104" s="93">
        <v>7</v>
      </c>
      <c r="D104" s="87" t="s">
        <v>279</v>
      </c>
      <c r="E104" s="93">
        <v>7</v>
      </c>
      <c r="F104" s="87" t="s">
        <v>279</v>
      </c>
      <c r="G104" s="93">
        <v>9</v>
      </c>
      <c r="H104" s="87" t="s">
        <v>81</v>
      </c>
      <c r="I104" s="77">
        <v>65</v>
      </c>
      <c r="J104" s="21" t="s">
        <v>558</v>
      </c>
      <c r="K104" s="93">
        <v>0</v>
      </c>
      <c r="L104" s="87" t="s">
        <v>5</v>
      </c>
      <c r="M104" s="94">
        <v>88</v>
      </c>
      <c r="N104" s="90" t="s">
        <v>303</v>
      </c>
    </row>
    <row r="105" spans="1:14" ht="12" customHeight="1" x14ac:dyDescent="0.2">
      <c r="A105" s="2" t="s">
        <v>262</v>
      </c>
      <c r="B105" s="2" t="s">
        <v>2</v>
      </c>
      <c r="C105" s="77">
        <f>SUBTOTAL(109,C73:C104)</f>
        <v>10069</v>
      </c>
      <c r="D105" s="21" t="str">
        <f>CONCATENATE("(",FIXED(_tbl31[[#This Row],[Invasive only]]/_tbl31[[#This Row],[Total]]*100,1),")")</f>
        <v>(49.4)</v>
      </c>
      <c r="E105" s="77">
        <f>SUBTOTAL(109,E73:E104)</f>
        <v>1395</v>
      </c>
      <c r="F105" s="21" t="str">
        <f>CONCATENATE("(",FIXED(_tbl31[[#This Row],[Non-invasive only]]/_tbl31[[#This Row],[Total]]*100,1),")")</f>
        <v>(6.8)</v>
      </c>
      <c r="G105" s="77">
        <f>SUBTOTAL(109,G73:G104)</f>
        <v>2223</v>
      </c>
      <c r="H105" s="21" t="str">
        <f>CONCATENATE("(",FIXED(_tbl31[[#This Row],[Both]]/_tbl31[[#This Row],[Total]]*100,1),")")</f>
        <v>(10.9)</v>
      </c>
      <c r="I105" s="77">
        <f>SUBTOTAL(109,I73:I104)</f>
        <v>6680</v>
      </c>
      <c r="J105" s="21" t="str">
        <f>CONCATENATE("(",FIXED(_tbl31[[#This Row],[Neither]]/_tbl31[[#This Row],[Total]]*100,1),")")</f>
        <v>(32.8)</v>
      </c>
      <c r="K105" s="77">
        <f>SUBTOTAL(109,K73:K104)</f>
        <v>0</v>
      </c>
      <c r="L105" s="21" t="str">
        <f>CONCATENATE("(",FIXED(_tbl31[[#This Row],[Unknown]]/_tbl31[[#This Row],[Total]]*100,1),")")</f>
        <v>(0.0)</v>
      </c>
      <c r="M105" s="77">
        <f>SUBTOTAL(109,M73:M104)</f>
        <v>20383</v>
      </c>
      <c r="N105" s="21" t="str">
        <f>CONCATENATE("(",FIXED(_tbl31[[#This Row],[Total]]/$M$106*100,1),")")</f>
        <v>(33.7)</v>
      </c>
    </row>
    <row r="106" spans="1:14" x14ac:dyDescent="0.2">
      <c r="A106" s="2" t="s">
        <v>307</v>
      </c>
      <c r="B106" s="2" t="s">
        <v>2</v>
      </c>
      <c r="C106" s="76">
        <f>SUBTOTAL(109,C73:C104,C40:C71,C7:C38)</f>
        <v>30759</v>
      </c>
      <c r="D106" s="21" t="str">
        <f>CONCATENATE("(",FIXED(_tbl31[[#This Row],[Invasive only]]/_tbl31[[#This Row],[Total]]*100,1),")")</f>
        <v>(50.9)</v>
      </c>
      <c r="E106" s="76">
        <f>SUBTOTAL(109,E73:E104,E40:E71,E7:E38)</f>
        <v>3836</v>
      </c>
      <c r="F106" s="21" t="str">
        <f>CONCATENATE("(",FIXED(_tbl31[[#This Row],[Non-invasive only]]/_tbl31[[#This Row],[Total]]*100,1),")")</f>
        <v>(6.3)</v>
      </c>
      <c r="G106" s="76">
        <f>SUBTOTAL(109,G73:G104,G40:G71,G7:G38)</f>
        <v>6445</v>
      </c>
      <c r="H106" s="21" t="str">
        <f>CONCATENATE("(",FIXED(_tbl31[[#This Row],[Both]]/_tbl31[[#This Row],[Total]]*100,1),")")</f>
        <v>(10.7)</v>
      </c>
      <c r="I106" s="76">
        <f>SUBTOTAL(109,I73:I104,I40:I71,I7:I38)</f>
        <v>19306</v>
      </c>
      <c r="J106" s="21" t="str">
        <f>CONCATENATE("(",FIXED(_tbl31[[#This Row],[Neither]]/_tbl31[[#This Row],[Total]]*100,1),")")</f>
        <v>(32.0)</v>
      </c>
      <c r="K106" s="76">
        <f>SUBTOTAL(109,K73:K104,K40:K71,K7:K38)</f>
        <v>0</v>
      </c>
      <c r="L106" s="21" t="str">
        <f>CONCATENATE("(",FIXED(_tbl31[[#This Row],[Unknown]]/_tbl31[[#This Row],[Total]]*100,1),")")</f>
        <v>(0.0)</v>
      </c>
      <c r="M106" s="76">
        <f>SUBTOTAL(109,M73:M104,M40:M71,M7:M38)</f>
        <v>60424</v>
      </c>
      <c r="N106" s="2" t="s">
        <v>33</v>
      </c>
    </row>
    <row r="108" spans="1:14" x14ac:dyDescent="0.2">
      <c r="A108" s="40" t="s">
        <v>697</v>
      </c>
      <c r="B108" s="17"/>
      <c r="C108" s="16"/>
      <c r="D108" s="17"/>
      <c r="E108" s="16"/>
      <c r="F108" s="17"/>
      <c r="G108" s="13"/>
      <c r="H108" s="17"/>
      <c r="I108" s="16"/>
      <c r="J108" s="17"/>
      <c r="K108" s="16"/>
      <c r="L108" s="17"/>
      <c r="M108" s="16"/>
    </row>
    <row r="109" spans="1:14" x14ac:dyDescent="0.2">
      <c r="A109" s="216" t="s">
        <v>796</v>
      </c>
      <c r="B109" s="216"/>
      <c r="C109" s="216"/>
      <c r="D109" s="216"/>
      <c r="E109" s="216"/>
      <c r="F109" s="216"/>
      <c r="G109" s="216"/>
      <c r="H109" s="216"/>
      <c r="I109" s="216"/>
      <c r="J109" s="216"/>
      <c r="K109" s="216"/>
      <c r="L109" s="216"/>
      <c r="M109" s="216"/>
    </row>
    <row r="110" spans="1:14" ht="23.25" customHeight="1" x14ac:dyDescent="0.2">
      <c r="A110" s="218" t="s">
        <v>797</v>
      </c>
      <c r="B110" s="218"/>
      <c r="C110" s="218"/>
      <c r="D110" s="218"/>
      <c r="E110" s="218"/>
      <c r="F110" s="218"/>
      <c r="G110" s="218"/>
      <c r="H110" s="218"/>
      <c r="I110" s="218"/>
      <c r="J110" s="218"/>
      <c r="K110" s="218"/>
      <c r="L110" s="218"/>
      <c r="M110" s="218"/>
    </row>
    <row r="111" spans="1:14" x14ac:dyDescent="0.2">
      <c r="A111" s="216" t="s">
        <v>831</v>
      </c>
      <c r="B111" s="216"/>
      <c r="C111" s="216"/>
      <c r="D111" s="216"/>
      <c r="E111" s="216"/>
      <c r="F111" s="216"/>
      <c r="G111" s="216"/>
      <c r="H111" s="216"/>
      <c r="I111" s="216"/>
      <c r="J111" s="216"/>
      <c r="K111" s="216"/>
      <c r="L111" s="216"/>
      <c r="M111" s="216"/>
    </row>
  </sheetData>
  <mergeCells count="9">
    <mergeCell ref="A111:M111"/>
    <mergeCell ref="A110:M110"/>
    <mergeCell ref="A109:M109"/>
    <mergeCell ref="A1:N1"/>
    <mergeCell ref="A2:I2"/>
    <mergeCell ref="A3:I3"/>
    <mergeCell ref="A4:I4"/>
    <mergeCell ref="A5:I5"/>
    <mergeCell ref="J5:K5"/>
  </mergeCells>
  <conditionalFormatting sqref="A73:A102 A104 A7:N72 A105:N106">
    <cfRule type="expression" dxfId="41" priority="6">
      <formula>IF($B7="Total",1,0)</formula>
    </cfRule>
  </conditionalFormatting>
  <conditionalFormatting sqref="A7:A102 A104:A106">
    <cfRule type="expression" dxfId="40" priority="5">
      <formula>IF(OR($B6="Organisation",$B7="Total",$B6="Total"),0,1)</formula>
    </cfRule>
  </conditionalFormatting>
  <conditionalFormatting sqref="A103">
    <cfRule type="expression" dxfId="39" priority="4">
      <formula>IF($B103="Total",1,0)</formula>
    </cfRule>
  </conditionalFormatting>
  <conditionalFormatting sqref="A103">
    <cfRule type="expression" dxfId="38" priority="3">
      <formula>IF(OR($B102="Organisation",$B103="Total",$B102="Total"),0,1)</formula>
    </cfRule>
  </conditionalFormatting>
  <conditionalFormatting sqref="B73:N104">
    <cfRule type="expression" dxfId="37" priority="2">
      <formula>IF($B73="Total",1,0)</formula>
    </cfRule>
  </conditionalFormatting>
  <pageMargins left="0.7" right="0.7" top="0.75" bottom="0.75" header="0.3" footer="0.3"/>
  <pageSetup paperSize="9" scale="44" orientation="portrait" horizont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a c 3 e 7 5 6 - b 8 2 5 - 4 d 1 9 - 9 6 0 8 - 8 a b 5 d 8 f 5 1 3 0 1 "   x m l n s = " h t t p : / / s c h e m a s . m i c r o s o f t . c o m / D a t a M a s h u p " > A A A A A B U G A A B Q S w M E F A A C A A g A b 3 8 5 U n W / N V e o A A A A + A A A A B I A H A B D b 2 5 m a W c v U G F j a 2 F n Z S 5 4 b W w g o h g A K K A U A A A A A A A A A A A A A A A A A A A A A A A A A A A A h Y 9 N C s I w G E S v U r J v / t S i 5 W s K u n B j Q R D E b Y m x D b a p N K n p 3 V x 4 J K 9 g Q a v u X M 7 w B t 4 8 b n d I + 7 o K r q q 1 u j E J Y p i i Q B n Z H L U p E t S 5 U z h H q Y B t L s 9 5 o Y I B N j b u r U 5 Q 6 d w l J s R 7 j / 0 E N 2 1 B O K W M H L L N T p a q z k N t r M u N V O i z O v 5 f I Q H 7 l 4 z g O G J 4 x h Y c T y M G Z K w h 0 + a L 8 M E Y U y A / J a y 6 y n W t E s q E 6 y W Q M Q J 5 v x B P U E s D B B Q A A g A I A G 9 / O V 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f z l S z L B 2 5 Q s D A A B S K A A A E w A c A E Z v c m 1 1 b G F z L 1 N l Y 3 R p b 2 4 x L m 0 g o h g A K K A U A A A A A A A A A A A A A A A A A A A A A A A A A A A A 7 d n R a + I w H A f w d 6 H / Q + l e F G R o C 6 f l 8 E E m d z c O t j s r B 2 O I / G x z X a F N R p r u G O L / f m l r b d V q q / G 8 s W w v j j b 5 J o 0 f k z Y N k c 0 8 g l U r / e x + V h p K I 3 w C i h y V z X 3 9 k z p Q f c Q a K v + z S E R t x A / c O 3 P 7 e g Q M 0 i N N z Q n x 4 M f t z f A O M a 2 t P n 7 z E A V q P 3 k 2 + H f w 4 r k Q Z w 8 Y j d C 0 1 U 6 y V q W H m O B Z n D S H M E 5 O A x e P d x C g g b a O / O 5 h Z 6 B l 5 b T p 8 j H + f 5 p G O X M y s + w n F A A P K M v N 4 o Y Y R + C P 0 T O h 6 8 y 0 4 l Z i c u G z C c z 9 u E 9 5 f h a U n M 8 S k m J b A V e a x d v g Q z g m f 0 K N Z y S F r u O D z U J 4 e 7 H Q H h D Q e + o g y g c u + b w e h j b C j o f d Z V t d a D f E P 3 R 6 Q g G H 8 Q W p h L q A v T A Z a p W 9 P q O S G s t W 1 r 8 x C s g L 7 y C P j w J c 6 G N 6 Y n W 4 u X k h b d 6 e x W O L n S p c w L L V 8 P C e / G 1 X P V l d 9 S p c 9 U R c 9 X J X F W 5 G H r i Y h M y z V Z e S 6 P k S W I 7 y A d I C g S o h I E Q E 3 o 2 R v q x E + h V C + i J A + m d b m + 4 L K 9 K b X o x M W S G Z F Z B M E U i m d J C M j q S Q j M 5 h S E Z H A F I W f g Z I v x B m n p / e I l s M W B S + a U 5 d W T l 1 K z h 1 R T h 1 5 Z u X d F k h 6 R W Q d B F I e u 0 7 6 U P O 3 o 4 S Q 1 Y l R o U S Q 0 S J I d d 0 c 5 W O G K h N v a V J C 6 r i G Z 4 X E C J V / x l + Q h j 4 6 3 M j 9 P + f 3 K 0 o C I C + r p Y k 5 Z w 4 l K I O A R l p T v E b 3 z F y k o / V x a 4 G Y E 2 k p K E s N S u 7 R 4 t S y W W z s R p g b k i E G X 0 9 s F o p Z 5 9 l N t p c t h Q O a V 8 j J Z K + e G 5 f d k z x G B z h K S 4 u S i p v M l b F y 0 3 K 3 z l c B l X e v r g m 8 0 O T a x 6 n a d 9 G 0 T G a z L q a q u + D z q W p v p 7 R z 6 / x F v k D H a P f i F L w p T W 0 M x J 1 J O 1 U O t n T n u a T 2 + 9 9 a 9 5 h b k n e 7 e j f S M v D T 0 f H f w / 5 a 2 D J 2 R X H 4 g h 4 x W q i 9 H a 7 c B D f R X i d M J E N n c A L w 3 i n V H J S h a E 4 a i p b 1 x K f y 7 Y 6 8 C 4 n s 6 Q F o w s z v a N 3 p D W 3 M Q p 1 u G 1 U K J e W f w M l 6 T t 7 N 3 p f 5 q 2 b j 3 f r o n u B f w F Q S w E C L Q A U A A I A C A B v f z l S d b 8 1 V 6 g A A A D 4 A A A A E g A A A A A A A A A A A A A A A A A A A A A A Q 2 9 u Z m l n L 1 B h Y 2 t h Z 2 U u e G 1 s U E s B A i 0 A F A A C A A g A b 3 8 5 U g / K 6 a u k A A A A 6 Q A A A B M A A A A A A A A A A A A A A A A A 9 A A A A F t D b 2 5 0 Z W 5 0 X 1 R 5 c G V z X S 5 4 b W x Q S w E C L Q A U A A I A C A B v f z l S z L B 2 5 Q s D A A B S K A A A E w A A A A A A A A A A A A A A A A D l A Q A A R m 9 y b X V s Y X M v U 2 V j d G l v b j E u b V B L B Q Y A A A A A A w A D A M I A A A A 9 B Q 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o S Q E A A A A A A E Z J A Q 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0 Y m w y N j 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f d G J s M j Y i I C 8 + P E V u d H J 5 I F R 5 c G U 9 I k Z p b G x l Z E N v b X B s Z X R l U m V z d W x 0 V G 9 X b 3 J r c 2 h l Z X Q i I F Z h b H V l P S J s M S I g L z 4 8 R W 5 0 c n k g V H l w Z T 0 i U m V j b 3 Z l c n l U Y X J n Z X R T a G V l d C I g V m F s d W U 9 I n N T a G V l d D U i I C 8 + P E V u d H J 5 I F R 5 c G U 9 I l J l Y 2 9 2 Z X J 5 V G F y Z 2 V 0 Q 2 9 s d W 1 u I i B W Y W x 1 Z T 0 i b D E i I C 8 + P E V u d H J 5 I F R 5 c G U 9 I l J l Y 2 9 2 Z X J 5 V G F y Z 2 V 0 U m 9 3 I i B W Y W x 1 Z T 0 i b D E i I C 8 + P E V u d H J 5 I F R 5 c G U 9 I k Z p b G x F c n J v c k N v d W 5 0 I i B W Y W x 1 Z T 0 i b D A i I C 8 + P E V u d H J 5 I F R 5 c G U 9 I k Z p b G x M Y X N 0 V X B k Y X R l Z C I g V m F s d W U 9 I m Q y M D I w L T E w L T I 5 V D E 2 O j E w O j I 5 L j E w O T I 5 M T N a I i A v P j x F b n R y e S B U e X B l P S J G a W x s Q 2 9 s d W 1 u V H l w Z X M i I F Z h b H V l P S J z Q m d Z Q 0 J n S U d B Z 1 l D Q m d J R y I g L z 4 8 R W 5 0 c n k g V H l w Z T 0 i R m l s b E N v b H V t b k 5 h b W V z I i B W Y W x 1 Z T 0 i c 1 s m c X V v d D t Z Z W F y J n F 1 b 3 Q 7 L C Z x d W 9 0 O 1 R y Y W 5 z c G 9 y d C B v c m d h b m l z Y X R p b 2 4 g d H l w Z S Z x d W 9 0 O y w m c X V v d D t c d T A w M 2 M x J n F 1 b 3 Q 7 L C Z x d W 9 0 O 1 x 1 M D A z Y z E g K C U p J n F 1 b 3 Q 7 L C Z x d W 9 0 O z E t N C Z x d W 9 0 O y w m c X V v d D s x L T Q g K C U p J n F 1 b 3 Q 7 L C Z x d W 9 0 O z U t M T A m c X V v d D s s J n F 1 b 3 Q 7 N S 0 x M C A o J S k m c X V v d D s s J n F 1 b 3 Q 7 M T E t M T U m c X V v d D s s J n F 1 b 3 Q 7 M T E t M T U g K C U p J n F 1 b 3 Q 7 L C Z x d W 9 0 O 1 R v d G F s J n F 1 b 3 Q 7 L C Z x d W 9 0 O 1 R v d G F s I C g l K S Z x d W 9 0 O 1 0 i I C 8 + P E V u d H J 5 I F R 5 c G U 9 I l F 1 Z X J 5 S U Q i I F Z h b H V l P S J z Y T A z M T B j Y j c t N T c x M C 0 0 N T J k L T h j O W M t Z D U y Y m Y 3 Y j V m M z M x I i A v P j x F b n R y e S B U e X B l P S J G a W x s R X J y b 3 J D b 2 R l I i B W Y W x 1 Z T 0 i c 1 V u a 2 5 v d 2 4 i I C 8 + P E V u d H J 5 I F R 5 c G U 9 I k Z p b G x T d G F 0 d X M i I F Z h b H V l P S J z Q 2 9 t c G x l d G U i I C 8 + P E V u d H J 5 I F R 5 c G U 9 I k Z p b G x D b 3 V u d C I g V m F s d W U 9 I m w y M i I g L z 4 8 R W 5 0 c n k g V H l w Z T 0 i Q W R k Z W R U b 0 R h d G F N b 2 R l b C I g V m F s d W U 9 I m w w I i A v P j x F b n R y e S B U e X B l P S J S Z W x h d G l v b n N o a X B J b m Z v Q 2 9 u d G F p b m V y I i B W Y W x 1 Z T 0 i c 3 s m c X V v d D t j b 2 x 1 b W 5 D b 3 V u d C Z x d W 9 0 O z o x M i w m c X V v d D t r Z X l D b 2 x 1 b W 5 O Y W 1 l c y Z x d W 9 0 O z p b X S w m c X V v d D t x d W V y e V J l b G F 0 a W 9 u c 2 h p c H M m c X V v d D s 6 W 1 0 s J n F 1 b 3 Q 7 Y 2 9 s d W 1 u S W R l b n R p d G l l c y Z x d W 9 0 O z p b J n F 1 b 3 Q 7 T 2 R i Y y 5 E Y X R h U 2 9 1 c m N l X F w v M S 9 k c 2 4 9 U E l D Q U 5 l d C 9 Q S U N B T m V 0 L 0 F u b n V h b F J l c G 9 y d C 9 0 Y m w y N i 5 7 W W V h c i w w f S Z x d W 9 0 O y w m c X V v d D t P Z G J j L k R h d G F T b 3 V y Y 2 V c X C 8 x L 2 R z b j 1 Q S U N B T m V 0 L 1 B J Q 0 F O Z X Q v Q W 5 u d W F s U m V w b 3 J 0 L 3 R i b D I 2 L n t U c m F u c 3 B v c n Q g b 3 J n Y W 5 p c 2 F 0 a W 9 u I H R 5 c G U s M X 0 m c X V v d D s s J n F 1 b 3 Q 7 T 2 R i Y y 5 E Y X R h U 2 9 1 c m N l X F w v M S 9 k c 2 4 9 U E l D Q U 5 l d C 9 Q S U N B T m V 0 L 0 F u b n V h b F J l c G 9 y d C 9 0 Y m w y N i 5 7 X H U w M D N j M S w y f S Z x d W 9 0 O y w m c X V v d D t P Z G J j L k R h d G F T b 3 V y Y 2 V c X C 8 x L 2 R z b j 1 Q S U N B T m V 0 L 1 B J Q 0 F O Z X Q v Q W 5 u d W F s U m V w b 3 J 0 L 3 R i b D I 2 L n t c d T A w M 2 M x I C g l K S w z f S Z x d W 9 0 O y w m c X V v d D t P Z G J j L k R h d G F T b 3 V y Y 2 V c X C 8 x L 2 R z b j 1 Q S U N B T m V 0 L 1 B J Q 0 F O Z X Q v Q W 5 u d W F s U m V w b 3 J 0 L 3 R i b D I 2 L n s x L T Q s N H 0 m c X V v d D s s J n F 1 b 3 Q 7 T 2 R i Y y 5 E Y X R h U 2 9 1 c m N l X F w v M S 9 k c 2 4 9 U E l D Q U 5 l d C 9 Q S U N B T m V 0 L 0 F u b n V h b F J l c G 9 y d C 9 0 Y m w y N i 5 7 M S 0 0 I C g l K S w 1 f S Z x d W 9 0 O y w m c X V v d D t P Z G J j L k R h d G F T b 3 V y Y 2 V c X C 8 x L 2 R z b j 1 Q S U N B T m V 0 L 1 B J Q 0 F O Z X Q v Q W 5 u d W F s U m V w b 3 J 0 L 3 R i b D I 2 L n s 1 L T E w L D Z 9 J n F 1 b 3 Q 7 L C Z x d W 9 0 O 0 9 k Y m M u R G F 0 Y V N v d X J j Z V x c L z E v Z H N u P V B J Q 0 F O Z X Q v U E l D Q U 5 l d C 9 B b m 5 1 Y W x S Z X B v c n Q v d G J s M j Y u e z U t M T A g K C U p L D d 9 J n F 1 b 3 Q 7 L C Z x d W 9 0 O 0 9 k Y m M u R G F 0 Y V N v d X J j Z V x c L z E v Z H N u P V B J Q 0 F O Z X Q v U E l D Q U 5 l d C 9 B b m 5 1 Y W x S Z X B v c n Q v d G J s M j Y u e z E x L T E 1 L D h 9 J n F 1 b 3 Q 7 L C Z x d W 9 0 O 0 9 k Y m M u R G F 0 Y V N v d X J j Z V x c L z E v Z H N u P V B J Q 0 F O Z X Q v U E l D Q U 5 l d C 9 B b m 5 1 Y W x S Z X B v c n Q v d G J s M j Y u e z E x L T E 1 I C g l K S w 5 f S Z x d W 9 0 O y w m c X V v d D t P Z G J j L k R h d G F T b 3 V y Y 2 V c X C 8 x L 2 R z b j 1 Q S U N B T m V 0 L 1 B J Q 0 F O Z X Q v Q W 5 u d W F s U m V w b 3 J 0 L 3 R i b D I 2 L n t U b 3 R h b C w x M H 0 m c X V v d D s s J n F 1 b 3 Q 7 T 2 R i Y y 5 E Y X R h U 2 9 1 c m N l X F w v M S 9 k c 2 4 9 U E l D Q U 5 l d C 9 Q S U N B T m V 0 L 0 F u b n V h b F J l c G 9 y d C 9 0 Y m w y N i 5 7 V G 9 0 Y W w g K C U p L D E x f S Z x d W 9 0 O 1 0 s J n F 1 b 3 Q 7 Q 2 9 s d W 1 u Q 2 9 1 b n Q m c X V v d D s 6 M T I s J n F 1 b 3 Q 7 S 2 V 5 Q 2 9 s d W 1 u T m F t Z X M m c X V v d D s 6 W 1 0 s J n F 1 b 3 Q 7 Q 2 9 s d W 1 u S W R l b n R p d G l l c y Z x d W 9 0 O z p b J n F 1 b 3 Q 7 T 2 R i Y y 5 E Y X R h U 2 9 1 c m N l X F w v M S 9 k c 2 4 9 U E l D Q U 5 l d C 9 Q S U N B T m V 0 L 0 F u b n V h b F J l c G 9 y d C 9 0 Y m w y N i 5 7 W W V h c i w w f S Z x d W 9 0 O y w m c X V v d D t P Z G J j L k R h d G F T b 3 V y Y 2 V c X C 8 x L 2 R z b j 1 Q S U N B T m V 0 L 1 B J Q 0 F O Z X Q v Q W 5 u d W F s U m V w b 3 J 0 L 3 R i b D I 2 L n t U c m F u c 3 B v c n Q g b 3 J n Y W 5 p c 2 F 0 a W 9 u I H R 5 c G U s M X 0 m c X V v d D s s J n F 1 b 3 Q 7 T 2 R i Y y 5 E Y X R h U 2 9 1 c m N l X F w v M S 9 k c 2 4 9 U E l D Q U 5 l d C 9 Q S U N B T m V 0 L 0 F u b n V h b F J l c G 9 y d C 9 0 Y m w y N i 5 7 X H U w M D N j M S w y f S Z x d W 9 0 O y w m c X V v d D t P Z G J j L k R h d G F T b 3 V y Y 2 V c X C 8 x L 2 R z b j 1 Q S U N B T m V 0 L 1 B J Q 0 F O Z X Q v Q W 5 u d W F s U m V w b 3 J 0 L 3 R i b D I 2 L n t c d T A w M 2 M x I C g l K S w z f S Z x d W 9 0 O y w m c X V v d D t P Z G J j L k R h d G F T b 3 V y Y 2 V c X C 8 x L 2 R z b j 1 Q S U N B T m V 0 L 1 B J Q 0 F O Z X Q v Q W 5 u d W F s U m V w b 3 J 0 L 3 R i b D I 2 L n s x L T Q s N H 0 m c X V v d D s s J n F 1 b 3 Q 7 T 2 R i Y y 5 E Y X R h U 2 9 1 c m N l X F w v M S 9 k c 2 4 9 U E l D Q U 5 l d C 9 Q S U N B T m V 0 L 0 F u b n V h b F J l c G 9 y d C 9 0 Y m w y N i 5 7 M S 0 0 I C g l K S w 1 f S Z x d W 9 0 O y w m c X V v d D t P Z G J j L k R h d G F T b 3 V y Y 2 V c X C 8 x L 2 R z b j 1 Q S U N B T m V 0 L 1 B J Q 0 F O Z X Q v Q W 5 u d W F s U m V w b 3 J 0 L 3 R i b D I 2 L n s 1 L T E w L D Z 9 J n F 1 b 3 Q 7 L C Z x d W 9 0 O 0 9 k Y m M u R G F 0 Y V N v d X J j Z V x c L z E v Z H N u P V B J Q 0 F O Z X Q v U E l D Q U 5 l d C 9 B b m 5 1 Y W x S Z X B v c n Q v d G J s M j Y u e z U t M T A g K C U p L D d 9 J n F 1 b 3 Q 7 L C Z x d W 9 0 O 0 9 k Y m M u R G F 0 Y V N v d X J j Z V x c L z E v Z H N u P V B J Q 0 F O Z X Q v U E l D Q U 5 l d C 9 B b m 5 1 Y W x S Z X B v c n Q v d G J s M j Y u e z E x L T E 1 L D h 9 J n F 1 b 3 Q 7 L C Z x d W 9 0 O 0 9 k Y m M u R G F 0 Y V N v d X J j Z V x c L z E v Z H N u P V B J Q 0 F O Z X Q v U E l D Q U 5 l d C 9 B b m 5 1 Y W x S Z X B v c n Q v d G J s M j Y u e z E x L T E 1 I C g l K S w 5 f S Z x d W 9 0 O y w m c X V v d D t P Z G J j L k R h d G F T b 3 V y Y 2 V c X C 8 x L 2 R z b j 1 Q S U N B T m V 0 L 1 B J Q 0 F O Z X Q v Q W 5 u d W F s U m V w b 3 J 0 L 3 R i b D I 2 L n t U b 3 R h b C w x M H 0 m c X V v d D s s J n F 1 b 3 Q 7 T 2 R i Y y 5 E Y X R h U 2 9 1 c m N l X F w v M S 9 k c 2 4 9 U E l D Q U 5 l d C 9 Q S U N B T m V 0 L 0 F u b n V h b F J l c G 9 y d C 9 0 Y m w y N i 5 7 V G 9 0 Y W w g K C U p L D E x f S Z x d W 9 0 O 1 0 s J n F 1 b 3 Q 7 U m V s Y X R p b 2 5 z a G l w S W 5 m b y Z x d W 9 0 O z p b X X 0 i I C 8 + P C 9 T d G F i b G V F b n R y a W V z P j w v S X R l b T 4 8 S X R l b T 4 8 S X R l b U x v Y 2 F 0 a W 9 u P j x J d G V t V H l w Z T 5 G b 3 J t d W x h P C 9 J d G V t V H l w Z T 4 8 S X R l b V B h d G g + U 2 V j d G l v b j E v d G J s M j Y v U 2 9 1 c m N l P C 9 J d G V t U G F 0 a D 4 8 L 0 l 0 Z W 1 M b 2 N h d G l v b j 4 8 U 3 R h Y m x l R W 5 0 c m l l c y A v P j w v S X R l b T 4 8 S X R l b T 4 8 S X R l b U x v Y 2 F 0 a W 9 u P j x J d G V t V H l w Z T 5 G b 3 J t d W x h P C 9 J d G V t V H l w Z T 4 8 S X R l b V B h d G g + U 2 V j d G l v b j E v d G J s M j Y v U E l D Q U 5 l d E F u b 2 5 f R G F 0 Y W J h c 2 U 8 L 0 l 0 Z W 1 Q Y X R o P j w v S X R l b U x v Y 2 F 0 a W 9 u P j x T d G F i b G V F b n R y a W V z I C 8 + P C 9 J d G V t P j x J d G V t P j x J d G V t T G 9 j Y X R p b 2 4 + P E l 0 Z W 1 U e X B l P k Z v c m 1 1 b G E 8 L 0 l 0 Z W 1 U e X B l P j x J d G V t U G F 0 a D 5 T Z W N 0 a W 9 u M S 9 0 Y m w y N i 9 k Y m 9 f U 2 N o Z W 1 h P C 9 J d G V t U G F 0 a D 4 8 L 0 l 0 Z W 1 M b 2 N h d G l v b j 4 8 U 3 R h Y m x l R W 5 0 c m l l c y A v P j w v S X R l b T 4 8 S X R l b T 4 8 S X R l b U x v Y 2 F 0 a W 9 u P j x J d G V t V H l w Z T 5 G b 3 J t d W x h P C 9 J d G V t V H l w Z T 4 8 S X R l b V B h d G g + U 2 V j d G l v b j E v d G J s M j Y v d G J s M j Z f V G F i b G U 8 L 0 l 0 Z W 1 Q Y X R o P j w v S X R l b U x v Y 2 F 0 a W 9 u P j x T d G F i b G V F b n R y a W V z I C 8 + P C 9 J d G V t P j x J d G V t P j x J d G V t T G 9 j Y X R p b 2 4 + P E l 0 Z W 1 U e X B l P k Z v c m 1 1 b G E 8 L 0 l 0 Z W 1 U e X B l P j x J d G V t U G F 0 a D 5 T Z W N 0 a W 9 u M S 9 0 Y m w y N i 9 T b 3 J 0 Z W Q l M j B S b 3 d z P C 9 J d G V t U G F 0 a D 4 8 L 0 l 0 Z W 1 M b 2 N h d G l v b j 4 8 U 3 R h Y m x l R W 5 0 c m l l c y A v P j w v S X R l b T 4 8 S X R l b T 4 8 S X R l b U x v Y 2 F 0 a W 9 u P j x J d G V t V H l w Z T 5 G b 3 J t d W x h P C 9 J d G V t V H l w Z T 4 8 S X R l b V B h d G g + U 2 V j d G l v b j E v d G J s M j Y v U m V t b 3 Z l Z C U y M E N v b H V t b n M 8 L 0 l 0 Z W 1 Q Y X R o P j w v S X R l b U x v Y 2 F 0 a W 9 u P j x T d G F i b G V F b n R y a W V z I C 8 + P C 9 J d G V t P j x J d G V t P j x J d G V t T G 9 j Y X R p b 2 4 + P E l 0 Z W 1 U e X B l P k Z v c m 1 1 b G E 8 L 0 l 0 Z W 1 U e X B l P j x J d G V t U G F 0 a D 5 T Z W N 0 a W 9 u M S 9 0 Y m w y N z 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f d G J s M j c i I C 8 + P E V u d H J 5 I F R 5 c G U 9 I k Z p b G x l Z E N v b X B s Z X R l U m V z d W x 0 V G 9 X b 3 J r c 2 h l Z X Q i I F Z h b H V l P S J s M S I g L z 4 8 R W 5 0 c n k g V H l w Z T 0 i U m V j b 3 Z l c n l U Y X J n Z X R T a G V l d C I g V m F s d W U 9 I n N T a G V l d D Y i I C 8 + P E V u d H J 5 I F R 5 c G U 9 I l J l Y 2 9 2 Z X J 5 V G F y Z 2 V 0 Q 2 9 s d W 1 u I i B W Y W x 1 Z T 0 i b D E i I C 8 + P E V u d H J 5 I F R 5 c G U 9 I l J l Y 2 9 2 Z X J 5 V G F y Z 2 V 0 U m 9 3 I i B W Y W x 1 Z T 0 i b D E i I C 8 + P E V u d H J 5 I F R 5 c G U 9 I k Z p b G x M Y X N 0 V X B k Y X R l Z C I g V m F s d W U 9 I m Q y M D I w L T E w L T I 5 V D E 2 O j E w O j I 5 L j Q 0 N z U y N j N a I i A v P j x F b n R y e S B U e X B l P S J G a W x s R X J y b 3 J D b 3 V u d C I g V m F s d W U 9 I m w w I i A v P j x F b n R y e S B U e X B l P S J G a W x s R X J y b 3 J D b 2 R l I i B W Y W x 1 Z T 0 i c 1 V u a 2 5 v d 2 4 i I C 8 + P E V u d H J 5 I F R 5 c G U 9 I k Z p b G x D b 3 V u d C I g V m F s d W U 9 I m w x N C I g L z 4 8 R W 5 0 c n k g V H l w Z T 0 i U X V l c n l J R C I g V m F s d W U 9 I n M z N W E y M j Z l Z C 0 y Y T d i L T Q z Y z Q t Y T R i N i 1 j N W U 5 Z T J l M z J l Y T M i I C 8 + P E V u d H J 5 I F R 5 c G U 9 I k Z p b G x D b 2 x 1 b W 5 U e X B l c y I g V m F s d W U 9 I n N C Z 0 l H Q W d Z Q 0 J n S U d B Z 1 k 9 I i A v P j x F b n R y e S B U e X B l P S J B Z G R l Z F R v R G F 0 Y U 1 v Z G V s I i B W Y W x 1 Z T 0 i b D A i I C 8 + P E V u d H J 5 I F R 5 c G U 9 I k Z p b G x D b 2 x 1 b W 5 O Y W 1 l c y I g V m F s d W U 9 I n N b J n F 1 b 3 Q 7 R G l h Z 2 5 v c 3 R p Y y B n c m 9 1 c C Z x d W 9 0 O y w m c X V v d D t c d T A w M 2 M x J n F 1 b 3 Q 7 L C Z x d W 9 0 O 1 x 1 M D A z Y z E g K C U p J n F 1 b 3 Q 7 L C Z x d W 9 0 O z E t N C Z x d W 9 0 O y w m c X V v d D s x L T Q g K C U p J n F 1 b 3 Q 7 L C Z x d W 9 0 O z U t M T A m c X V v d D s s J n F 1 b 3 Q 7 N S 0 x M C A o J S k m c X V v d D s s J n F 1 b 3 Q 7 M T E t M T U m c X V v d D s s J n F 1 b 3 Q 7 M T E t M T U g K C U p J n F 1 b 3 Q 7 L C Z x d W 9 0 O 1 R v d G F s J n F 1 b 3 Q 7 L C Z x d W 9 0 O 1 R v d G F s I C g l K S 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P Z G J j L k R h d G F T b 3 V y Y 2 V c X C 8 x L 2 R z b j 1 Q S U N B T m V 0 L 1 B J Q 0 F O Z X Q v Q W 5 u d W F s U m V w b 3 J 0 L 3 R i b D I 3 L n t E a W F n b m 9 z d G l j I G d y b 3 V w L D B 9 J n F 1 b 3 Q 7 L C Z x d W 9 0 O 0 9 k Y m M u R G F 0 Y V N v d X J j Z V x c L z E v Z H N u P V B J Q 0 F O Z X Q v U E l D Q U 5 l d C 9 B b m 5 1 Y W x S Z X B v c n Q v d G J s M j c u e 1 x 1 M D A z Y z E s M X 0 m c X V v d D s s J n F 1 b 3 Q 7 T 2 R i Y y 5 E Y X R h U 2 9 1 c m N l X F w v M S 9 k c 2 4 9 U E l D Q U 5 l d C 9 Q S U N B T m V 0 L 0 F u b n V h b F J l c G 9 y d C 9 0 Y m w y N y 5 7 X H U w M D N j M S A o J S k s M n 0 m c X V v d D s s J n F 1 b 3 Q 7 T 2 R i Y y 5 E Y X R h U 2 9 1 c m N l X F w v M S 9 k c 2 4 9 U E l D Q U 5 l d C 9 Q S U N B T m V 0 L 0 F u b n V h b F J l c G 9 y d C 9 0 Y m w y N y 5 7 M S 0 0 L D N 9 J n F 1 b 3 Q 7 L C Z x d W 9 0 O 0 9 k Y m M u R G F 0 Y V N v d X J j Z V x c L z E v Z H N u P V B J Q 0 F O Z X Q v U E l D Q U 5 l d C 9 B b m 5 1 Y W x S Z X B v c n Q v d G J s M j c u e z E t N C A o J S k s N H 0 m c X V v d D s s J n F 1 b 3 Q 7 T 2 R i Y y 5 E Y X R h U 2 9 1 c m N l X F w v M S 9 k c 2 4 9 U E l D Q U 5 l d C 9 Q S U N B T m V 0 L 0 F u b n V h b F J l c G 9 y d C 9 0 Y m w y N y 5 7 N S 0 x M C w 1 f S Z x d W 9 0 O y w m c X V v d D t P Z G J j L k R h d G F T b 3 V y Y 2 V c X C 8 x L 2 R z b j 1 Q S U N B T m V 0 L 1 B J Q 0 F O Z X Q v Q W 5 u d W F s U m V w b 3 J 0 L 3 R i b D I 3 L n s 1 L T E w I C g l K S w 2 f S Z x d W 9 0 O y w m c X V v d D t P Z G J j L k R h d G F T b 3 V y Y 2 V c X C 8 x L 2 R z b j 1 Q S U N B T m V 0 L 1 B J Q 0 F O Z X Q v Q W 5 u d W F s U m V w b 3 J 0 L 3 R i b D I 3 L n s x M S 0 x N S w 3 f S Z x d W 9 0 O y w m c X V v d D t P Z G J j L k R h d G F T b 3 V y Y 2 V c X C 8 x L 2 R z b j 1 Q S U N B T m V 0 L 1 B J Q 0 F O Z X Q v Q W 5 u d W F s U m V w b 3 J 0 L 3 R i b D I 3 L n s x M S 0 x N S A o J S k s O H 0 m c X V v d D s s J n F 1 b 3 Q 7 T 2 R i Y y 5 E Y X R h U 2 9 1 c m N l X F w v M S 9 k c 2 4 9 U E l D Q U 5 l d C 9 Q S U N B T m V 0 L 0 F u b n V h b F J l c G 9 y d C 9 0 Y m w y N y 5 7 V G 9 0 Y W w s O X 0 m c X V v d D s s J n F 1 b 3 Q 7 T 2 R i Y y 5 E Y X R h U 2 9 1 c m N l X F w v M S 9 k c 2 4 9 U E l D Q U 5 l d C 9 Q S U N B T m V 0 L 0 F u b n V h b F J l c G 9 y d C 9 0 Y m w y N y 5 7 V G 9 0 Y W w g K C U p L D E w f S Z x d W 9 0 O 1 0 s J n F 1 b 3 Q 7 Q 2 9 s d W 1 u Q 2 9 1 b n Q m c X V v d D s 6 M T E s J n F 1 b 3 Q 7 S 2 V 5 Q 2 9 s d W 1 u T m F t Z X M m c X V v d D s 6 W 1 0 s J n F 1 b 3 Q 7 Q 2 9 s d W 1 u S W R l b n R p d G l l c y Z x d W 9 0 O z p b J n F 1 b 3 Q 7 T 2 R i Y y 5 E Y X R h U 2 9 1 c m N l X F w v M S 9 k c 2 4 9 U E l D Q U 5 l d C 9 Q S U N B T m V 0 L 0 F u b n V h b F J l c G 9 y d C 9 0 Y m w y N y 5 7 R G l h Z 2 5 v c 3 R p Y y B n c m 9 1 c C w w f S Z x d W 9 0 O y w m c X V v d D t P Z G J j L k R h d G F T b 3 V y Y 2 V c X C 8 x L 2 R z b j 1 Q S U N B T m V 0 L 1 B J Q 0 F O Z X Q v Q W 5 u d W F s U m V w b 3 J 0 L 3 R i b D I 3 L n t c d T A w M 2 M x L D F 9 J n F 1 b 3 Q 7 L C Z x d W 9 0 O 0 9 k Y m M u R G F 0 Y V N v d X J j Z V x c L z E v Z H N u P V B J Q 0 F O Z X Q v U E l D Q U 5 l d C 9 B b m 5 1 Y W x S Z X B v c n Q v d G J s M j c u e 1 x 1 M D A z Y z E g K C U p L D J 9 J n F 1 b 3 Q 7 L C Z x d W 9 0 O 0 9 k Y m M u R G F 0 Y V N v d X J j Z V x c L z E v Z H N u P V B J Q 0 F O Z X Q v U E l D Q U 5 l d C 9 B b m 5 1 Y W x S Z X B v c n Q v d G J s M j c u e z E t N C w z f S Z x d W 9 0 O y w m c X V v d D t P Z G J j L k R h d G F T b 3 V y Y 2 V c X C 8 x L 2 R z b j 1 Q S U N B T m V 0 L 1 B J Q 0 F O Z X Q v Q W 5 u d W F s U m V w b 3 J 0 L 3 R i b D I 3 L n s x L T Q g K C U p L D R 9 J n F 1 b 3 Q 7 L C Z x d W 9 0 O 0 9 k Y m M u R G F 0 Y V N v d X J j Z V x c L z E v Z H N u P V B J Q 0 F O Z X Q v U E l D Q U 5 l d C 9 B b m 5 1 Y W x S Z X B v c n Q v d G J s M j c u e z U t M T A s N X 0 m c X V v d D s s J n F 1 b 3 Q 7 T 2 R i Y y 5 E Y X R h U 2 9 1 c m N l X F w v M S 9 k c 2 4 9 U E l D Q U 5 l d C 9 Q S U N B T m V 0 L 0 F u b n V h b F J l c G 9 y d C 9 0 Y m w y N y 5 7 N S 0 x M C A o J S k s N n 0 m c X V v d D s s J n F 1 b 3 Q 7 T 2 R i Y y 5 E Y X R h U 2 9 1 c m N l X F w v M S 9 k c 2 4 9 U E l D Q U 5 l d C 9 Q S U N B T m V 0 L 0 F u b n V h b F J l c G 9 y d C 9 0 Y m w y N y 5 7 M T E t M T U s N 3 0 m c X V v d D s s J n F 1 b 3 Q 7 T 2 R i Y y 5 E Y X R h U 2 9 1 c m N l X F w v M S 9 k c 2 4 9 U E l D Q U 5 l d C 9 Q S U N B T m V 0 L 0 F u b n V h b F J l c G 9 y d C 9 0 Y m w y N y 5 7 M T E t M T U g K C U p L D h 9 J n F 1 b 3 Q 7 L C Z x d W 9 0 O 0 9 k Y m M u R G F 0 Y V N v d X J j Z V x c L z E v Z H N u P V B J Q 0 F O Z X Q v U E l D Q U 5 l d C 9 B b m 5 1 Y W x S Z X B v c n Q v d G J s M j c u e 1 R v d G F s L D l 9 J n F 1 b 3 Q 7 L C Z x d W 9 0 O 0 9 k Y m M u R G F 0 Y V N v d X J j Z V x c L z E v Z H N u P V B J Q 0 F O Z X Q v U E l D Q U 5 l d C 9 B b m 5 1 Y W x S Z X B v c n Q v d G J s M j c u e 1 R v d G F s I C g l K S w x M H 0 m c X V v d D t d L C Z x d W 9 0 O 1 J l b G F 0 a W 9 u c 2 h p c E l u Z m 8 m c X V v d D s 6 W 1 1 9 I i A v P j w v U 3 R h Y m x l R W 5 0 c m l l c z 4 8 L 0 l 0 Z W 0 + P E l 0 Z W 0 + P E l 0 Z W 1 M b 2 N h d G l v b j 4 8 S X R l b V R 5 c G U + R m 9 y b X V s Y T w v S X R l b V R 5 c G U + P E l 0 Z W 1 Q Y X R o P l N l Y 3 R p b 2 4 x L 3 R i b D I 3 L 1 N v d X J j Z T w v S X R l b V B h d G g + P C 9 J d G V t T G 9 j Y X R p b 2 4 + P F N 0 Y W J s Z U V u d H J p Z X M g L z 4 8 L 0 l 0 Z W 0 + P E l 0 Z W 0 + P E l 0 Z W 1 M b 2 N h d G l v b j 4 8 S X R l b V R 5 c G U + R m 9 y b X V s Y T w v S X R l b V R 5 c G U + P E l 0 Z W 1 Q Y X R o P l N l Y 3 R p b 2 4 x L 3 R i b D I 3 L 1 B J Q 0 F O Z X R B b m 9 u X 0 R h d G F i Y X N l P C 9 J d G V t U G F 0 a D 4 8 L 0 l 0 Z W 1 M b 2 N h d G l v b j 4 8 U 3 R h Y m x l R W 5 0 c m l l c y A v P j w v S X R l b T 4 8 S X R l b T 4 8 S X R l b U x v Y 2 F 0 a W 9 u P j x J d G V t V H l w Z T 5 G b 3 J t d W x h P C 9 J d G V t V H l w Z T 4 8 S X R l b V B h d G g + U 2 V j d G l v b j E v d G J s M j c v Z G J v X 1 N j a G V t Y T w v S X R l b V B h d G g + P C 9 J d G V t T G 9 j Y X R p b 2 4 + P F N 0 Y W J s Z U V u d H J p Z X M g L z 4 8 L 0 l 0 Z W 0 + P E l 0 Z W 0 + P E l 0 Z W 1 M b 2 N h d G l v b j 4 8 S X R l b V R 5 c G U + R m 9 y b X V s Y T w v S X R l b V R 5 c G U + P E l 0 Z W 1 Q Y X R o P l N l Y 3 R p b 2 4 x L 3 R i b D I 3 L 3 R i b D I 3 X 1 R h Y m x l P C 9 J d G V t U G F 0 a D 4 8 L 0 l 0 Z W 1 M b 2 N h d G l v b j 4 8 U 3 R h Y m x l R W 5 0 c m l l c y A v P j w v S X R l b T 4 8 S X R l b T 4 8 S X R l b U x v Y 2 F 0 a W 9 u P j x J d G V t V H l w Z T 5 G b 3 J t d W x h P C 9 J d G V t V H l w Z T 4 8 S X R l b V B h d G g + U 2 V j d G l v b j E v d G J s M j c v U 2 9 y d G V k J T I w U m 9 3 c z w v S X R l b V B h d G g + P C 9 J d G V t T G 9 j Y X R p b 2 4 + P F N 0 Y W J s Z U V u d H J p Z X M g L z 4 8 L 0 l 0 Z W 0 + P E l 0 Z W 0 + P E l 0 Z W 1 M b 2 N h d G l v b j 4 8 S X R l b V R 5 c G U + R m 9 y b X V s Y T w v S X R l b V R 5 c G U + P E l 0 Z W 1 Q Y X R o P l N l Y 3 R p b 2 4 x L 3 R i b D I 3 L 1 J l b W 9 2 Z W Q l M j B D b 2 x 1 b W 5 z P C 9 J d G V t U G F 0 a D 4 8 L 0 l 0 Z W 1 M b 2 N h d G l v b j 4 8 U 3 R h Y m x l R W 5 0 c m l l c y A v P j w v S X R l b T 4 8 S X R l b T 4 8 S X R l b U x v Y 2 F 0 a W 9 u P j x J d G V t V H l w Z T 5 G b 3 J t d W x h P C 9 J d G V t V H l w Z T 4 8 S X R l b V B h d G g + U 2 V j d G l v b j E v d G J s M j d h 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3 R i b D I 3 Y S I g L z 4 8 R W 5 0 c n k g V H l w Z T 0 i R m l s b G V k Q 2 9 t c G x l d G V S Z X N 1 b H R U b 1 d v c m t z a G V l d C I g V m F s d W U 9 I m w x I i A v P j x F b n R y e S B U e X B l P S J S Z W N v d m V y e V R h c m d l d F N o Z W V 0 I i B W Y W x 1 Z T 0 i c 1 N o Z W V 0 N y I g L z 4 8 R W 5 0 c n k g V H l w Z T 0 i U m V j b 3 Z l c n l U Y X J n Z X R D b 2 x 1 b W 4 i I F Z h b H V l P S J s M S I g L z 4 8 R W 5 0 c n k g V H l w Z T 0 i U m V j b 3 Z l c n l U Y X J n Z X R S b 3 c i I F Z h b H V l P S J s M S I g L z 4 8 R W 5 0 c n k g V H l w Z T 0 i R m l s b E x h c 3 R V c G R h d G V k I i B W Y W x 1 Z T 0 i Z D I w M j A t M T A t M j l U M T Y 6 M T A 6 M j k u N z E w N j E y N 1 o i I C 8 + P E V u d H J 5 I F R 5 c G U 9 I k Z p b G x F c n J v c k N v d W 5 0 I i B W Y W x 1 Z T 0 i b D A i I C 8 + P E V u d H J 5 I F R 5 c G U 9 I k Z p b G x F c n J v c k N v Z G U i I F Z h b H V l P S J z V W 5 r b m 9 3 b i I g L z 4 8 R W 5 0 c n k g V H l w Z T 0 i R m l s b E N v d W 5 0 I i B W Y W x 1 Z T 0 i b D E 1 I i A v P j x F b n R y e S B U e X B l P S J R d W V y e U l E I i B W Y W x 1 Z T 0 i c z c 5 N T k 3 Y T Z h L T U 4 N T Q t N G U z M i 0 5 O D d h L T c 3 O D J i O D I 4 Y m U 2 O C I g L z 4 8 R W 5 0 c n k g V H l w Z T 0 i R m l s b E N v b H V t b l R 5 c G V z I i B W Y W x 1 Z T 0 i c 0 J n S U d B Z 1 l D Q m d J R 0 F n W T 0 i I C 8 + P E V u d H J 5 I F R 5 c G U 9 I k F k Z G V k V G 9 E Y X R h T W 9 k Z W w i I F Z h b H V l P S J s M C I g L z 4 8 R W 5 0 c n k g V H l w Z T 0 i R m l s b E N v b H V t b k 5 h b W V z I i B W Y W x 1 Z T 0 i c 1 s m c X V v d D t E a W F n b m 9 z d G l j I G d y b 3 V w J n F 1 b 3 Q 7 L C Z x d W 9 0 O 1 x 1 M D A z Y z E m c X V v d D s s J n F 1 b 3 Q 7 X H U w M D N j M S A o J S k m c X V v d D s s J n F 1 b 3 Q 7 M S 0 0 J n F 1 b 3 Q 7 L C Z x d W 9 0 O z E t N C A o J S k m c X V v d D s s J n F 1 b 3 Q 7 N S 0 x M C Z x d W 9 0 O y w m c X V v d D s 1 L T E w I C g l K S Z x d W 9 0 O y w m c X V v d D s x M S 0 x N S Z x d W 9 0 O y w m c X V v d D s x M S 0 x N S A o J S k m c X V v d D s s J n F 1 b 3 Q 7 V G 9 0 Y W w m c X V v d D s s J n F 1 b 3 Q 7 V G 9 0 Y W w g K C U p J n F 1 b 3 Q 7 X S I g L z 4 8 R W 5 0 c n k g V H l w Z T 0 i R m l s b F N 0 Y X R 1 c y I g V m F s d W U 9 I n N D b 2 1 w b G V 0 Z S I g L z 4 8 R W 5 0 c n k g V H l w Z T 0 i U m V s Y X R p b 2 5 z a G l w S W 5 m b 0 N v b n R h a W 5 l c i I g V m F s d W U 9 I n N 7 J n F 1 b 3 Q 7 Y 2 9 s d W 1 u Q 2 9 1 b n Q m c X V v d D s 6 M T E s J n F 1 b 3 Q 7 a 2 V 5 Q 2 9 s d W 1 u T m F t Z X M m c X V v d D s 6 W 1 0 s J n F 1 b 3 Q 7 c X V l c n l S Z W x h d G l v b n N o a X B z J n F 1 b 3 Q 7 O l t d L C Z x d W 9 0 O 2 N v b H V t b k l k Z W 5 0 a X R p Z X M m c X V v d D s 6 W y Z x d W 9 0 O 0 9 k Y m M u R G F 0 Y V N v d X J j Z V x c L z E v Z H N u P V B J Q 0 F O Z X Q v U E l D Q U 5 l d C 9 B b m 5 1 Y W x S Z X B v c n Q v d G J s M j d h L n t E a W F n b m 9 z d G l j I G d y b 3 V w L D B 9 J n F 1 b 3 Q 7 L C Z x d W 9 0 O 0 9 k Y m M u R G F 0 Y V N v d X J j Z V x c L z E v Z H N u P V B J Q 0 F O Z X Q v U E l D Q U 5 l d C 9 B b m 5 1 Y W x S Z X B v c n Q v d G J s M j d h L n t c d T A w M 2 M x L D F 9 J n F 1 b 3 Q 7 L C Z x d W 9 0 O 0 9 k Y m M u R G F 0 Y V N v d X J j Z V x c L z E v Z H N u P V B J Q 0 F O Z X Q v U E l D Q U 5 l d C 9 B b m 5 1 Y W x S Z X B v c n Q v d G J s M j d h L n t c d T A w M 2 M x I C g l K S w y f S Z x d W 9 0 O y w m c X V v d D t P Z G J j L k R h d G F T b 3 V y Y 2 V c X C 8 x L 2 R z b j 1 Q S U N B T m V 0 L 1 B J Q 0 F O Z X Q v Q W 5 u d W F s U m V w b 3 J 0 L 3 R i b D I 3 Y S 5 7 M S 0 0 L D N 9 J n F 1 b 3 Q 7 L C Z x d W 9 0 O 0 9 k Y m M u R G F 0 Y V N v d X J j Z V x c L z E v Z H N u P V B J Q 0 F O Z X Q v U E l D Q U 5 l d C 9 B b m 5 1 Y W x S Z X B v c n Q v d G J s M j d h L n s x L T Q g K C U p L D R 9 J n F 1 b 3 Q 7 L C Z x d W 9 0 O 0 9 k Y m M u R G F 0 Y V N v d X J j Z V x c L z E v Z H N u P V B J Q 0 F O Z X Q v U E l D Q U 5 l d C 9 B b m 5 1 Y W x S Z X B v c n Q v d G J s M j d h L n s 1 L T E w L D V 9 J n F 1 b 3 Q 7 L C Z x d W 9 0 O 0 9 k Y m M u R G F 0 Y V N v d X J j Z V x c L z E v Z H N u P V B J Q 0 F O Z X Q v U E l D Q U 5 l d C 9 B b m 5 1 Y W x S Z X B v c n Q v d G J s M j d h L n s 1 L T E w I C g l K S w 2 f S Z x d W 9 0 O y w m c X V v d D t P Z G J j L k R h d G F T b 3 V y Y 2 V c X C 8 x L 2 R z b j 1 Q S U N B T m V 0 L 1 B J Q 0 F O Z X Q v Q W 5 u d W F s U m V w b 3 J 0 L 3 R i b D I 3 Y S 5 7 M T E t M T U s N 3 0 m c X V v d D s s J n F 1 b 3 Q 7 T 2 R i Y y 5 E Y X R h U 2 9 1 c m N l X F w v M S 9 k c 2 4 9 U E l D Q U 5 l d C 9 Q S U N B T m V 0 L 0 F u b n V h b F J l c G 9 y d C 9 0 Y m w y N 2 E u e z E x L T E 1 I C g l K S w 4 f S Z x d W 9 0 O y w m c X V v d D t P Z G J j L k R h d G F T b 3 V y Y 2 V c X C 8 x L 2 R z b j 1 Q S U N B T m V 0 L 1 B J Q 0 F O Z X Q v Q W 5 u d W F s U m V w b 3 J 0 L 3 R i b D I 3 Y S 5 7 V G 9 0 Y W w s O X 0 m c X V v d D s s J n F 1 b 3 Q 7 T 2 R i Y y 5 E Y X R h U 2 9 1 c m N l X F w v M S 9 k c 2 4 9 U E l D Q U 5 l d C 9 Q S U N B T m V 0 L 0 F u b n V h b F J l c G 9 y d C 9 0 Y m w y N 2 E u e 1 R v d G F s I C g l K S w x M H 0 m c X V v d D t d L C Z x d W 9 0 O 0 N v b H V t b k N v d W 5 0 J n F 1 b 3 Q 7 O j E x L C Z x d W 9 0 O 0 t l e U N v b H V t b k 5 h b W V z J n F 1 b 3 Q 7 O l t d L C Z x d W 9 0 O 0 N v b H V t b k l k Z W 5 0 a X R p Z X M m c X V v d D s 6 W y Z x d W 9 0 O 0 9 k Y m M u R G F 0 Y V N v d X J j Z V x c L z E v Z H N u P V B J Q 0 F O Z X Q v U E l D Q U 5 l d C 9 B b m 5 1 Y W x S Z X B v c n Q v d G J s M j d h L n t E a W F n b m 9 z d G l j I G d y b 3 V w L D B 9 J n F 1 b 3 Q 7 L C Z x d W 9 0 O 0 9 k Y m M u R G F 0 Y V N v d X J j Z V x c L z E v Z H N u P V B J Q 0 F O Z X Q v U E l D Q U 5 l d C 9 B b m 5 1 Y W x S Z X B v c n Q v d G J s M j d h L n t c d T A w M 2 M x L D F 9 J n F 1 b 3 Q 7 L C Z x d W 9 0 O 0 9 k Y m M u R G F 0 Y V N v d X J j Z V x c L z E v Z H N u P V B J Q 0 F O Z X Q v U E l D Q U 5 l d C 9 B b m 5 1 Y W x S Z X B v c n Q v d G J s M j d h L n t c d T A w M 2 M x I C g l K S w y f S Z x d W 9 0 O y w m c X V v d D t P Z G J j L k R h d G F T b 3 V y Y 2 V c X C 8 x L 2 R z b j 1 Q S U N B T m V 0 L 1 B J Q 0 F O Z X Q v Q W 5 u d W F s U m V w b 3 J 0 L 3 R i b D I 3 Y S 5 7 M S 0 0 L D N 9 J n F 1 b 3 Q 7 L C Z x d W 9 0 O 0 9 k Y m M u R G F 0 Y V N v d X J j Z V x c L z E v Z H N u P V B J Q 0 F O Z X Q v U E l D Q U 5 l d C 9 B b m 5 1 Y W x S Z X B v c n Q v d G J s M j d h L n s x L T Q g K C U p L D R 9 J n F 1 b 3 Q 7 L C Z x d W 9 0 O 0 9 k Y m M u R G F 0 Y V N v d X J j Z V x c L z E v Z H N u P V B J Q 0 F O Z X Q v U E l D Q U 5 l d C 9 B b m 5 1 Y W x S Z X B v c n Q v d G J s M j d h L n s 1 L T E w L D V 9 J n F 1 b 3 Q 7 L C Z x d W 9 0 O 0 9 k Y m M u R G F 0 Y V N v d X J j Z V x c L z E v Z H N u P V B J Q 0 F O Z X Q v U E l D Q U 5 l d C 9 B b m 5 1 Y W x S Z X B v c n Q v d G J s M j d h L n s 1 L T E w I C g l K S w 2 f S Z x d W 9 0 O y w m c X V v d D t P Z G J j L k R h d G F T b 3 V y Y 2 V c X C 8 x L 2 R z b j 1 Q S U N B T m V 0 L 1 B J Q 0 F O Z X Q v Q W 5 u d W F s U m V w b 3 J 0 L 3 R i b D I 3 Y S 5 7 M T E t M T U s N 3 0 m c X V v d D s s J n F 1 b 3 Q 7 T 2 R i Y y 5 E Y X R h U 2 9 1 c m N l X F w v M S 9 k c 2 4 9 U E l D Q U 5 l d C 9 Q S U N B T m V 0 L 0 F u b n V h b F J l c G 9 y d C 9 0 Y m w y N 2 E u e z E x L T E 1 I C g l K S w 4 f S Z x d W 9 0 O y w m c X V v d D t P Z G J j L k R h d G F T b 3 V y Y 2 V c X C 8 x L 2 R z b j 1 Q S U N B T m V 0 L 1 B J Q 0 F O Z X Q v Q W 5 u d W F s U m V w b 3 J 0 L 3 R i b D I 3 Y S 5 7 V G 9 0 Y W w s O X 0 m c X V v d D s s J n F 1 b 3 Q 7 T 2 R i Y y 5 E Y X R h U 2 9 1 c m N l X F w v M S 9 k c 2 4 9 U E l D Q U 5 l d C 9 Q S U N B T m V 0 L 0 F u b n V h b F J l c G 9 y d C 9 0 Y m w y N 2 E u e 1 R v d G F s I C g l K S w x M H 0 m c X V v d D t d L C Z x d W 9 0 O 1 J l b G F 0 a W 9 u c 2 h p c E l u Z m 8 m c X V v d D s 6 W 1 1 9 I i A v P j w v U 3 R h Y m x l R W 5 0 c m l l c z 4 8 L 0 l 0 Z W 0 + P E l 0 Z W 0 + P E l 0 Z W 1 M b 2 N h d G l v b j 4 8 S X R l b V R 5 c G U + R m 9 y b X V s Y T w v S X R l b V R 5 c G U + P E l 0 Z W 1 Q Y X R o P l N l Y 3 R p b 2 4 x L 3 R i b D I 3 Y S 9 T b 3 V y Y 2 U 8 L 0 l 0 Z W 1 Q Y X R o P j w v S X R l b U x v Y 2 F 0 a W 9 u P j x T d G F i b G V F b n R y a W V z I C 8 + P C 9 J d G V t P j x J d G V t P j x J d G V t T G 9 j Y X R p b 2 4 + P E l 0 Z W 1 U e X B l P k Z v c m 1 1 b G E 8 L 0 l 0 Z W 1 U e X B l P j x J d G V t U G F 0 a D 5 T Z W N 0 a W 9 u M S 9 0 Y m w y N 2 E v U E l D Q U 5 l d E F u b 2 5 f R G F 0 Y W J h c 2 U 8 L 0 l 0 Z W 1 Q Y X R o P j w v S X R l b U x v Y 2 F 0 a W 9 u P j x T d G F i b G V F b n R y a W V z I C 8 + P C 9 J d G V t P j x J d G V t P j x J d G V t T G 9 j Y X R p b 2 4 + P E l 0 Z W 1 U e X B l P k Z v c m 1 1 b G E 8 L 0 l 0 Z W 1 U e X B l P j x J d G V t U G F 0 a D 5 T Z W N 0 a W 9 u M S 9 0 Y m w y N 2 E v Z G J v X 1 N j a G V t Y T w v S X R l b V B h d G g + P C 9 J d G V t T G 9 j Y X R p b 2 4 + P F N 0 Y W J s Z U V u d H J p Z X M g L z 4 8 L 0 l 0 Z W 0 + P E l 0 Z W 0 + P E l 0 Z W 1 M b 2 N h d G l v b j 4 8 S X R l b V R 5 c G U + R m 9 y b X V s Y T w v S X R l b V R 5 c G U + P E l 0 Z W 1 Q Y X R o P l N l Y 3 R p b 2 4 x L 3 R i b D I 3 Y S 9 0 Y m w y N 2 F f V G F i b G U 8 L 0 l 0 Z W 1 Q Y X R o P j w v S X R l b U x v Y 2 F 0 a W 9 u P j x T d G F i b G V F b n R y a W V z I C 8 + P C 9 J d G V t P j x J d G V t P j x J d G V t T G 9 j Y X R p b 2 4 + P E l 0 Z W 1 U e X B l P k Z v c m 1 1 b G E 8 L 0 l 0 Z W 1 U e X B l P j x J d G V t U G F 0 a D 5 T Z W N 0 a W 9 u M S 9 0 Y m w y N 2 E v U 2 9 y d G V k J T I w U m 9 3 c z w v S X R l b V B h d G g + P C 9 J d G V t T G 9 j Y X R p b 2 4 + P F N 0 Y W J s Z U V u d H J p Z X M g L z 4 8 L 0 l 0 Z W 0 + P E l 0 Z W 0 + P E l 0 Z W 1 M b 2 N h d G l v b j 4 8 S X R l b V R 5 c G U + R m 9 y b X V s Y T w v S X R l b V R 5 c G U + P E l 0 Z W 1 Q Y X R o P l N l Y 3 R p b 2 4 x L 3 R i b D I 3 Y S 9 S Z W 1 v d m V k J T I w Q 2 9 s d W 1 u c z w v S X R l b V B h d G g + P C 9 J d G V t T G 9 j Y X R p b 2 4 + P F N 0 Y W J s Z U V u d H J p Z X M g L z 4 8 L 0 l 0 Z W 0 + P E l 0 Z W 0 + P E l 0 Z W 1 M b 2 N h d G l v b j 4 8 S X R l b V R 5 c G U + R m 9 y b X V s Y T w v S X R l b V R 5 c G U + P E l 0 Z W 1 Q Y X R o P l N l Y 3 R p b 2 4 x L 3 R i b D I 4 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9 0 Y m w y O C I g L z 4 8 R W 5 0 c n k g V H l w Z T 0 i R m l s b G V k Q 2 9 t c G x l d G V S Z X N 1 b H R U b 1 d v c m t z a G V l d C I g V m F s d W U 9 I m w x I i A v P j x F b n R y e S B U e X B l P S J S Z W N v d m V y e V R h c m d l d F N o Z W V 0 I i B W Y W x 1 Z T 0 i c 1 N o Z W V 0 M i I g L z 4 8 R W 5 0 c n k g V H l w Z T 0 i U m V j b 3 Z l c n l U Y X J n Z X R D b 2 x 1 b W 4 i I F Z h b H V l P S J s M S I g L z 4 8 R W 5 0 c n k g V H l w Z T 0 i U m V j b 3 Z l c n l U Y X J n Z X R S b 3 c i I F Z h b H V l P S J s M S I g L z 4 8 R W 5 0 c n k g V H l w Z T 0 i R m l s b E x h c 3 R V c G R h d G V k I i B W Y W x 1 Z T 0 i Z D I w M j A t M T A t M j l U M T Y 6 M T A 6 M j k u O T k 1 O D U w M V o i I C 8 + P E V u d H J 5 I F R 5 c G U 9 I k Z p b G x F c n J v c k N v d W 5 0 I i B W Y W x 1 Z T 0 i b D A i I C 8 + P E V u d H J 5 I F R 5 c G U 9 I k Z p b G x F c n J v c k N v Z G U i I F Z h b H V l P S J z V W 5 r b m 9 3 b i I g L z 4 8 R W 5 0 c n k g V H l w Z T 0 i U X V l c n l J R C I g V m F s d W U 9 I n N m Z T Y 3 N m Z k Z C 0 4 M j R h L T Q 1 Y T c t Y T h m O C 0 2 M j A 4 Z j c x O D k y O T Q i I C 8 + P E V u d H J 5 I F R 5 c G U 9 I k Z p b G x D b 2 x 1 b W 5 U e X B l c y I g V m F s d W U 9 I n N C Z 1 l D Q m d J R 0 F n W U N C Z 0 l H Q W d Z Q 0 J n P T 0 i I C 8 + P E V u d H J 5 I F R 5 c G U 9 I k Z p b G x D b 3 V u d C I g V m F s d W U 9 I m w x M D A i I C 8 + P E V u d H J 5 I F R 5 c G U 9 I k Z p b G x D b 2 x 1 b W 5 O Y W 1 l c y I g V m F s d W U 9 I n N b J n F 1 b 3 Q 7 W W V h c i Z x d W 9 0 O y w m c X V v d D t P c m d h b m l z Y X R p b 2 4 m c X V v d D s s J n F 1 b 3 Q 7 U E l D V S Z x d W 9 0 O y w m c X V v d D t Q S U N V I C g l K S Z x d W 9 0 O y w m c X V v d D t D Z W 5 0 c m F s a X N l Z C B 0 c m F u c 3 B v c n Q g c 2 V y d m l j Z S A o U E l D K S Z x d W 9 0 O y w m c X V v d D t D Z W 5 0 c m F s a X N l Z C B 0 c m F u c 3 B v c n Q g c 2 V y d m l j Z S A o U E l D K S A o J S k m c X V v d D s s J n F 1 b 3 Q 7 V H J h b n N w b 3 J 0 I H R l Y W 0 g Z n J v b S B u Z W 9 u Y X R l c y Z x d W 9 0 O y w m c X V v d D t U c m F u c 3 B v c n Q g d G V h b S B m c m 9 t I G 5 l b 2 5 h d G V z I C g l K S Z x d W 9 0 O y w m c X V v d D t P d G h l c i B z c G V j a W F s a X N 0 I H R l Y W 0 m c X V v d D s s J n F 1 b 3 Q 7 T 3 R o Z X I g c 3 B l Y 2 l h b G l z d C B 0 Z W F t I C g l K S Z x d W 9 0 O y w m c X V v d D t O b 2 4 t c 3 B l Y 2 l h b G l z d C B 0 Z W F t J n F 1 b 3 Q 7 L C Z x d W 9 0 O 0 5 v b i 1 z c G V j a W F s a X N 0 I H R l Y W 0 g K C U p J n F 1 b 3 Q 7 L C Z x d W 9 0 O 1 V u a 2 5 v d 2 4 m c X V v d D s s J n F 1 b 3 Q 7 V W 5 r b m 9 3 b i A o J S k m c X V v d D s s J n F 1 b 3 Q 7 V G 9 0 Y W w m c X V v d D s s J n F 1 b 3 Q 7 V G 9 0 Y W w g K C U p J n F 1 b 3 Q 7 X S I g L z 4 8 R W 5 0 c n k g V H l w Z T 0 i R m l s b F N 0 Y X R 1 c y I g V m F s d W U 9 I n N D b 2 1 w b G V 0 Z S I g L z 4 8 R W 5 0 c n k g V H l w Z T 0 i Q W R k Z W R U b 0 R h d G F N b 2 R l b C I g V m F s d W U 9 I m w w I i A v P j x F b n R y e S B U e X B l P S J S Z W x h d G l v b n N o a X B J b m Z v Q 2 9 u d G F p b m V y I i B W Y W x 1 Z T 0 i c 3 s m c X V v d D t j b 2 x 1 b W 5 D b 3 V u d C Z x d W 9 0 O z o x N i w m c X V v d D t r Z X l D b 2 x 1 b W 5 O Y W 1 l c y Z x d W 9 0 O z p b X S w m c X V v d D t x d W V y e V J l b G F 0 a W 9 u c 2 h p c H M m c X V v d D s 6 W 1 0 s J n F 1 b 3 Q 7 Y 2 9 s d W 1 u S W R l b n R p d G l l c y Z x d W 9 0 O z p b J n F 1 b 3 Q 7 T 2 R i Y y 5 E Y X R h U 2 9 1 c m N l X F w v M S 9 k c 2 4 9 U E l D Q U 5 l d C 9 Q S U N B T m V 0 L 0 F u b n V h b F J l c G 9 y d C 9 0 Y m w y O C 5 7 W W V h c i w w f S Z x d W 9 0 O y w m c X V v d D t P Z G J j L k R h d G F T b 3 V y Y 2 V c X C 8 x L 2 R z b j 1 Q S U N B T m V 0 L 1 B J Q 0 F O Z X Q v Q W 5 u d W F s U m V w b 3 J 0 L 3 R i b D I 4 L n t P c m d h b m l z Y X R p b 2 4 s M X 0 m c X V v d D s s J n F 1 b 3 Q 7 T 2 R i Y y 5 E Y X R h U 2 9 1 c m N l X F w v M S 9 k c 2 4 9 U E l D Q U 5 l d C 9 Q S U N B T m V 0 L 0 F u b n V h b F J l c G 9 y d C 9 0 Y m w y O C 5 7 U E l D V S w y f S Z x d W 9 0 O y w m c X V v d D t P Z G J j L k R h d G F T b 3 V y Y 2 V c X C 8 x L 2 R z b j 1 Q S U N B T m V 0 L 1 B J Q 0 F O Z X Q v Q W 5 u d W F s U m V w b 3 J 0 L 3 R i b D I 4 L n t Q S U N V I C g l K S w z f S Z x d W 9 0 O y w m c X V v d D t P Z G J j L k R h d G F T b 3 V y Y 2 V c X C 8 x L 2 R z b j 1 Q S U N B T m V 0 L 1 B J Q 0 F O Z X Q v Q W 5 u d W F s U m V w b 3 J 0 L 3 R i b D I 4 L n t D Z W 5 0 c m F s a X N l Z C B 0 c m F u c 3 B v c n Q g c 2 V y d m l j Z S A o U E l D K S w 0 f S Z x d W 9 0 O y w m c X V v d D t P Z G J j L k R h d G F T b 3 V y Y 2 V c X C 8 x L 2 R z b j 1 Q S U N B T m V 0 L 1 B J Q 0 F O Z X Q v Q W 5 u d W F s U m V w b 3 J 0 L 3 R i b D I 4 L n t D Z W 5 0 c m F s a X N l Z C B 0 c m F u c 3 B v c n Q g c 2 V y d m l j Z S A o U E l D K S A o J S k s N X 0 m c X V v d D s s J n F 1 b 3 Q 7 T 2 R i Y y 5 E Y X R h U 2 9 1 c m N l X F w v M S 9 k c 2 4 9 U E l D Q U 5 l d C 9 Q S U N B T m V 0 L 0 F u b n V h b F J l c G 9 y d C 9 0 Y m w y O C 5 7 V H J h b n N w b 3 J 0 I H R l Y W 0 g Z n J v b S B u Z W 9 u Y X R l c y w 2 f S Z x d W 9 0 O y w m c X V v d D t P Z G J j L k R h d G F T b 3 V y Y 2 V c X C 8 x L 2 R z b j 1 Q S U N B T m V 0 L 1 B J Q 0 F O Z X Q v Q W 5 u d W F s U m V w b 3 J 0 L 3 R i b D I 4 L n t U c m F u c 3 B v c n Q g d G V h b S B m c m 9 t I G 5 l b 2 5 h d G V z I C g l K S w 3 f S Z x d W 9 0 O y w m c X V v d D t P Z G J j L k R h d G F T b 3 V y Y 2 V c X C 8 x L 2 R z b j 1 Q S U N B T m V 0 L 1 B J Q 0 F O Z X Q v Q W 5 u d W F s U m V w b 3 J 0 L 3 R i b D I 4 L n t P d G h l c i B z c G V j a W F s a X N 0 I H R l Y W 0 s O H 0 m c X V v d D s s J n F 1 b 3 Q 7 T 2 R i Y y 5 E Y X R h U 2 9 1 c m N l X F w v M S 9 k c 2 4 9 U E l D Q U 5 l d C 9 Q S U N B T m V 0 L 0 F u b n V h b F J l c G 9 y d C 9 0 Y m w y O C 5 7 T 3 R o Z X I g c 3 B l Y 2 l h b G l z d C B 0 Z W F t I C g l K S w 5 f S Z x d W 9 0 O y w m c X V v d D t P Z G J j L k R h d G F T b 3 V y Y 2 V c X C 8 x L 2 R z b j 1 Q S U N B T m V 0 L 1 B J Q 0 F O Z X Q v Q W 5 u d W F s U m V w b 3 J 0 L 3 R i b D I 4 L n t O b 2 4 t c 3 B l Y 2 l h b G l z d C B 0 Z W F t L D E w f S Z x d W 9 0 O y w m c X V v d D t P Z G J j L k R h d G F T b 3 V y Y 2 V c X C 8 x L 2 R z b j 1 Q S U N B T m V 0 L 1 B J Q 0 F O Z X Q v Q W 5 u d W F s U m V w b 3 J 0 L 3 R i b D I 4 L n t O b 2 4 t c 3 B l Y 2 l h b G l z d C B 0 Z W F t I C g l K S w x M X 0 m c X V v d D s s J n F 1 b 3 Q 7 T 2 R i Y y 5 E Y X R h U 2 9 1 c m N l X F w v M S 9 k c 2 4 9 U E l D Q U 5 l d C 9 Q S U N B T m V 0 L 0 F u b n V h b F J l c G 9 y d C 9 0 Y m w y O C 5 7 V W 5 r b m 9 3 b i w x M n 0 m c X V v d D s s J n F 1 b 3 Q 7 T 2 R i Y y 5 E Y X R h U 2 9 1 c m N l X F w v M S 9 k c 2 4 9 U E l D Q U 5 l d C 9 Q S U N B T m V 0 L 0 F u b n V h b F J l c G 9 y d C 9 0 Y m w y O C 5 7 V W 5 r b m 9 3 b i A o J S k s M T N 9 J n F 1 b 3 Q 7 L C Z x d W 9 0 O 0 9 k Y m M u R G F 0 Y V N v d X J j Z V x c L z E v Z H N u P V B J Q 0 F O Z X Q v U E l D Q U 5 l d C 9 B b m 5 1 Y W x S Z X B v c n Q v d G J s M j g u e 1 R v d G F s L D E 0 f S Z x d W 9 0 O y w m c X V v d D t P Z G J j L k R h d G F T b 3 V y Y 2 V c X C 8 x L 2 R z b j 1 Q S U N B T m V 0 L 1 B J Q 0 F O Z X Q v Q W 5 u d W F s U m V w b 3 J 0 L 3 R i b D I 4 L n t U b 3 R h b C A o J S k s M T V 9 J n F 1 b 3 Q 7 X S w m c X V v d D t D b 2 x 1 b W 5 D b 3 V u d C Z x d W 9 0 O z o x N i w m c X V v d D t L Z X l D b 2 x 1 b W 5 O Y W 1 l c y Z x d W 9 0 O z p b X S w m c X V v d D t D b 2 x 1 b W 5 J Z G V u d G l 0 a W V z J n F 1 b 3 Q 7 O l s m c X V v d D t P Z G J j L k R h d G F T b 3 V y Y 2 V c X C 8 x L 2 R z b j 1 Q S U N B T m V 0 L 1 B J Q 0 F O Z X Q v Q W 5 u d W F s U m V w b 3 J 0 L 3 R i b D I 4 L n t Z Z W F y L D B 9 J n F 1 b 3 Q 7 L C Z x d W 9 0 O 0 9 k Y m M u R G F 0 Y V N v d X J j Z V x c L z E v Z H N u P V B J Q 0 F O Z X Q v U E l D Q U 5 l d C 9 B b m 5 1 Y W x S Z X B v c n Q v d G J s M j g u e 0 9 y Z 2 F u a X N h d G l v b i w x f S Z x d W 9 0 O y w m c X V v d D t P Z G J j L k R h d G F T b 3 V y Y 2 V c X C 8 x L 2 R z b j 1 Q S U N B T m V 0 L 1 B J Q 0 F O Z X Q v Q W 5 u d W F s U m V w b 3 J 0 L 3 R i b D I 4 L n t Q S U N V L D J 9 J n F 1 b 3 Q 7 L C Z x d W 9 0 O 0 9 k Y m M u R G F 0 Y V N v d X J j Z V x c L z E v Z H N u P V B J Q 0 F O Z X Q v U E l D Q U 5 l d C 9 B b m 5 1 Y W x S Z X B v c n Q v d G J s M j g u e 1 B J Q 1 U g K C U p L D N 9 J n F 1 b 3 Q 7 L C Z x d W 9 0 O 0 9 k Y m M u R G F 0 Y V N v d X J j Z V x c L z E v Z H N u P V B J Q 0 F O Z X Q v U E l D Q U 5 l d C 9 B b m 5 1 Y W x S Z X B v c n Q v d G J s M j g u e 0 N l b n R y Y W x p c 2 V k I H R y Y W 5 z c G 9 y d C B z Z X J 2 a W N l I C h Q S U M p L D R 9 J n F 1 b 3 Q 7 L C Z x d W 9 0 O 0 9 k Y m M u R G F 0 Y V N v d X J j Z V x c L z E v Z H N u P V B J Q 0 F O Z X Q v U E l D Q U 5 l d C 9 B b m 5 1 Y W x S Z X B v c n Q v d G J s M j g u e 0 N l b n R y Y W x p c 2 V k I H R y Y W 5 z c G 9 y d C B z Z X J 2 a W N l I C h Q S U M p I C g l K S w 1 f S Z x d W 9 0 O y w m c X V v d D t P Z G J j L k R h d G F T b 3 V y Y 2 V c X C 8 x L 2 R z b j 1 Q S U N B T m V 0 L 1 B J Q 0 F O Z X Q v Q W 5 u d W F s U m V w b 3 J 0 L 3 R i b D I 4 L n t U c m F u c 3 B v c n Q g d G V h b S B m c m 9 t I G 5 l b 2 5 h d G V z L D Z 9 J n F 1 b 3 Q 7 L C Z x d W 9 0 O 0 9 k Y m M u R G F 0 Y V N v d X J j Z V x c L z E v Z H N u P V B J Q 0 F O Z X Q v U E l D Q U 5 l d C 9 B b m 5 1 Y W x S Z X B v c n Q v d G J s M j g u e 1 R y Y W 5 z c G 9 y d C B 0 Z W F t I G Z y b 2 0 g b m V v b m F 0 Z X M g K C U p L D d 9 J n F 1 b 3 Q 7 L C Z x d W 9 0 O 0 9 k Y m M u R G F 0 Y V N v d X J j Z V x c L z E v Z H N u P V B J Q 0 F O Z X Q v U E l D Q U 5 l d C 9 B b m 5 1 Y W x S Z X B v c n Q v d G J s M j g u e 0 9 0 a G V y I H N w Z W N p Y W x p c 3 Q g d G V h b S w 4 f S Z x d W 9 0 O y w m c X V v d D t P Z G J j L k R h d G F T b 3 V y Y 2 V c X C 8 x L 2 R z b j 1 Q S U N B T m V 0 L 1 B J Q 0 F O Z X Q v Q W 5 u d W F s U m V w b 3 J 0 L 3 R i b D I 4 L n t P d G h l c i B z c G V j a W F s a X N 0 I H R l Y W 0 g K C U p L D l 9 J n F 1 b 3 Q 7 L C Z x d W 9 0 O 0 9 k Y m M u R G F 0 Y V N v d X J j Z V x c L z E v Z H N u P V B J Q 0 F O Z X Q v U E l D Q U 5 l d C 9 B b m 5 1 Y W x S Z X B v c n Q v d G J s M j g u e 0 5 v b i 1 z c G V j a W F s a X N 0 I H R l Y W 0 s M T B 9 J n F 1 b 3 Q 7 L C Z x d W 9 0 O 0 9 k Y m M u R G F 0 Y V N v d X J j Z V x c L z E v Z H N u P V B J Q 0 F O Z X Q v U E l D Q U 5 l d C 9 B b m 5 1 Y W x S Z X B v c n Q v d G J s M j g u e 0 5 v b i 1 z c G V j a W F s a X N 0 I H R l Y W 0 g K C U p L D E x f S Z x d W 9 0 O y w m c X V v d D t P Z G J j L k R h d G F T b 3 V y Y 2 V c X C 8 x L 2 R z b j 1 Q S U N B T m V 0 L 1 B J Q 0 F O Z X Q v Q W 5 u d W F s U m V w b 3 J 0 L 3 R i b D I 4 L n t V b m t u b 3 d u L D E y f S Z x d W 9 0 O y w m c X V v d D t P Z G J j L k R h d G F T b 3 V y Y 2 V c X C 8 x L 2 R z b j 1 Q S U N B T m V 0 L 1 B J Q 0 F O Z X Q v Q W 5 u d W F s U m V w b 3 J 0 L 3 R i b D I 4 L n t V b m t u b 3 d u I C g l K S w x M 3 0 m c X V v d D s s J n F 1 b 3 Q 7 T 2 R i Y y 5 E Y X R h U 2 9 1 c m N l X F w v M S 9 k c 2 4 9 U E l D Q U 5 l d C 9 Q S U N B T m V 0 L 0 F u b n V h b F J l c G 9 y d C 9 0 Y m w y O C 5 7 V G 9 0 Y W w s M T R 9 J n F 1 b 3 Q 7 L C Z x d W 9 0 O 0 9 k Y m M u R G F 0 Y V N v d X J j Z V x c L z E v Z H N u P V B J Q 0 F O Z X Q v U E l D Q U 5 l d C 9 B b m 5 1 Y W x S Z X B v c n Q v d G J s M j g u e 1 R v d G F s I C g l K S w x N X 0 m c X V v d D t d L C Z x d W 9 0 O 1 J l b G F 0 a W 9 u c 2 h p c E l u Z m 8 m c X V v d D s 6 W 1 1 9 I i A v P j w v U 3 R h Y m x l R W 5 0 c m l l c z 4 8 L 0 l 0 Z W 0 + P E l 0 Z W 0 + P E l 0 Z W 1 M b 2 N h d G l v b j 4 8 S X R l b V R 5 c G U + R m 9 y b X V s Y T w v S X R l b V R 5 c G U + P E l 0 Z W 1 Q Y X R o P l N l Y 3 R p b 2 4 x L 3 R i b D I 4 L 1 N v d X J j Z T w v S X R l b V B h d G g + P C 9 J d G V t T G 9 j Y X R p b 2 4 + P F N 0 Y W J s Z U V u d H J p Z X M g L z 4 8 L 0 l 0 Z W 0 + P E l 0 Z W 0 + P E l 0 Z W 1 M b 2 N h d G l v b j 4 8 S X R l b V R 5 c G U + R m 9 y b X V s Y T w v S X R l b V R 5 c G U + P E l 0 Z W 1 Q Y X R o P l N l Y 3 R p b 2 4 x L 3 R i b D I 4 L 1 B J Q 0 F O Z X R B b m 9 u X 0 R h d G F i Y X N l P C 9 J d G V t U G F 0 a D 4 8 L 0 l 0 Z W 1 M b 2 N h d G l v b j 4 8 U 3 R h Y m x l R W 5 0 c m l l c y A v P j w v S X R l b T 4 8 S X R l b T 4 8 S X R l b U x v Y 2 F 0 a W 9 u P j x J d G V t V H l w Z T 5 G b 3 J t d W x h P C 9 J d G V t V H l w Z T 4 8 S X R l b V B h d G g + U 2 V j d G l v b j E v d G J s M j g v Z G J v X 1 N j a G V t Y T w v S X R l b V B h d G g + P C 9 J d G V t T G 9 j Y X R p b 2 4 + P F N 0 Y W J s Z U V u d H J p Z X M g L z 4 8 L 0 l 0 Z W 0 + P E l 0 Z W 0 + P E l 0 Z W 1 M b 2 N h d G l v b j 4 8 S X R l b V R 5 c G U + R m 9 y b X V s Y T w v S X R l b V R 5 c G U + P E l 0 Z W 1 Q Y X R o P l N l Y 3 R p b 2 4 x L 3 R i b D I 4 L 3 R i b D I 4 X 1 R h Y m x l P C 9 J d G V t U G F 0 a D 4 8 L 0 l 0 Z W 1 M b 2 N h d G l v b j 4 8 U 3 R h Y m x l R W 5 0 c m l l c y A v P j w v S X R l b T 4 8 S X R l b T 4 8 S X R l b U x v Y 2 F 0 a W 9 u P j x J d G V t V H l w Z T 5 G b 3 J t d W x h P C 9 J d G V t V H l w Z T 4 8 S X R l b V B h d G g + U 2 V j d G l v b j E v d G J s M j g v U 2 9 y d G V k J T I w U m 9 3 c z w v S X R l b V B h d G g + P C 9 J d G V t T G 9 j Y X R p b 2 4 + P F N 0 Y W J s Z U V u d H J p Z X M g L z 4 8 L 0 l 0 Z W 0 + P E l 0 Z W 0 + P E l 0 Z W 1 M b 2 N h d G l v b j 4 8 S X R l b V R 5 c G U + R m 9 y b X V s Y T w v S X R l b V R 5 c G U + P E l 0 Z W 1 Q Y X R o P l N l Y 3 R p b 2 4 x L 3 R i b D I 4 L 1 J l b W 9 2 Z W Q l M j B D b 2 x 1 b W 5 z P C 9 J d G V t U G F 0 a D 4 8 L 0 l 0 Z W 1 M b 2 N h d G l v b j 4 8 U 3 R h Y m x l R W 5 0 c m l l c y A v P j w v S X R l b T 4 8 S X R l b T 4 8 S X R l b U x v Y 2 F 0 a W 9 u P j x J d G V t V H l w Z T 5 G b 3 J t d W x h P C 9 J d G V t V H l w Z T 4 8 S X R l b V B h d G g + U 2 V j d G l v b j E v d G J s M j k 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X 3 R i b D I 5 I i A v P j x F b n R y e S B U e X B l P S J G a W x s Z W R D b 2 1 w b G V 0 Z V J l c 3 V s d F R v V 2 9 y a 3 N o Z W V 0 I i B W Y W x 1 Z T 0 i b D E i I C 8 + P E V u d H J 5 I F R 5 c G U 9 I l J l Y 2 9 2 Z X J 5 V G F y Z 2 V 0 U 2 h l Z X Q i I F Z h b H V l P S J z U 2 h l Z X Q z I i A v P j x F b n R y e S B U e X B l P S J S Z W N v d m V y e V R h c m d l d E N v b H V t b i I g V m F s d W U 9 I m w x I i A v P j x F b n R y e S B U e X B l P S J S Z W N v d m V y e V R h c m d l d F J v d y I g V m F s d W U 9 I m w x I i A v P j x F b n R y e S B U e X B l P S J G a W x s T G F z d F V w Z G F 0 Z W Q i I F Z h b H V l P S J k M j A y M C 0 x M i 0 w M l Q x N D o x M z o y M i 4 x O D M 4 O D A 4 W i I g L z 4 8 R W 5 0 c n k g V H l w Z T 0 i R m l s b E N v b H V t b l R 5 c G V z I i B W Y W x 1 Z T 0 i c 0 J n W U N C Z 0 l H Q W d Z Q 0 J n S U d B Z 1 l D Q m d J R 0 F n W T 0 i I C 8 + P E V u d H J 5 I F R 5 c G U 9 I k Z p b G x D b 2 x 1 b W 5 O Y W 1 l c y I g V m F s d W U 9 I n N b J n F 1 b 3 Q 7 W W V h c i Z x d W 9 0 O y w m c X V v d D t P c m d h b m l z Y X R p b 2 4 m c X V v d D s s J n F 1 b 3 Q 7 S W 5 2 Y X N p d m U g V m V u d G l s Y X R p b 2 4 m c X V v d D s s J n F 1 b 3 Q 7 S W 5 2 Y X N p d m U g V m V u d G l s Y X R p b 2 4 g K C U p J n F 1 b 3 Q 7 L C Z x d W 9 0 O 0 5 v b i 1 J b n Z h c 2 l 2 Z S B W Z W 5 0 a W x h d G l v b i Z x d W 9 0 O y w m c X V v d D t O b 2 4 t S W 5 2 Y X N p d m U g V m V u d G l s Y X R p b 2 4 g K C U p J n F 1 b 3 Q 7 L C Z x d W 9 0 O 1 R y Y W N o Z W 9 z d G 9 t e S Z x d W 9 0 O y w m c X V v d D t U c m F j a G V v c 3 R v b X k g K C U p J n F 1 b 3 Q 7 L C Z x d W 9 0 O 0 V j b W 8 m c X V v d D s s J n F 1 b 3 Q 7 R W N t b y A o J S k m c X V v d D s s J n F 1 b 3 Q 7 S V Y g V m F z b 2 F j d G l 2 Z S B E c n V n c y Z x d W 9 0 O y w m c X V v d D t J V i B W Y X N v Y W N 0 a X Z l I E R y d W d z I C g l K S Z x d W 9 0 O y w m c X V v d D t M V k F E J n F 1 b 3 Q 7 L C Z x d W 9 0 O 0 x W Q U Q g K C U p J n F 1 b 3 Q 7 L C Z x d W 9 0 O 0 l D U C B E Z X Z p Y 2 U m c X V v d D s s J n F 1 b 3 Q 7 S U N Q I E R l d m l j Z S A o J S k m c X V v d D s s J n F 1 b 3 Q 7 U m V u Y W w g U 3 V w c G 9 y d C Z x d W 9 0 O y w m c X V v d D t S Z W 5 h b C B T d X B w b 3 J 0 I C g l K S Z x d W 9 0 O y w m c X V v d D t I a W d o I E Z s b 3 c g T m F z Y W w g Q 2 F u b n V s Y S B U a G V y Y X B 5 J n F 1 b 3 Q 7 L C Z x d W 9 0 O 0 h p Z 2 g g R m x v d y B O Y X N h b C B D Y W 5 u d W x h I F R o Z X J h c H k g K C U p J n F 1 b 3 Q 7 X S I g L z 4 8 R W 5 0 c n k g V H l w Z T 0 i U X V l c n l J R C I g V m F s d W U 9 I n M 3 N j U x O D U z Y y 1 h Y z V m L T R h M j Q t Y T R j Y S 1 k O D Q 1 Y j Y 3 Y m R l M j c i I C 8 + P E V u d H J 5 I F R 5 c G U 9 I k Z p b G x F c n J v c k N v d W 5 0 I i B W Y W x 1 Z T 0 i b D A i I C 8 + P E V u d H J 5 I F R 5 c G U 9 I k Z p b G x T d G F 0 d X M i I F Z h b H V l P S J z Q 2 9 t c G x l d G U i I C 8 + P E V u d H J 5 I F R 5 c G U 9 I k Z p b G x F c n J v c k N v Z G U i I F Z h b H V l P S J z V W 5 r b m 9 3 b i I g L z 4 8 R W 5 0 c n k g V H l w Z T 0 i R m l s b E N v d W 5 0 I i B W Y W x 1 Z T 0 i b D E w M C I g L z 4 8 R W 5 0 c n k g V H l w Z T 0 i U m V s Y X R p b 2 5 z a G l w S W 5 m b 0 N v b n R h a W 5 l c i I g V m F s d W U 9 I n N 7 J n F 1 b 3 Q 7 Y 2 9 s d W 1 u Q 2 9 1 b n Q m c X V v d D s 6 M j A s J n F 1 b 3 Q 7 a 2 V 5 Q 2 9 s d W 1 u T m F t Z X M m c X V v d D s 6 W 1 0 s J n F 1 b 3 Q 7 c X V l c n l S Z W x h d G l v b n N o a X B z J n F 1 b 3 Q 7 O l t d L C Z x d W 9 0 O 2 N v b H V t b k l k Z W 5 0 a X R p Z X M m c X V v d D s 6 W y Z x d W 9 0 O 0 9 k Y m M u R G F 0 Y V N v d X J j Z V x c L z E v Z H N u P V B J Q 0 F O Z X Q v U E l D Q U 5 l d C 9 B b m 5 1 Y W x S Z X B v c n Q v d G J s M j k u e 1 l l Y X I s M H 0 m c X V v d D s s J n F 1 b 3 Q 7 T 2 R i Y y 5 E Y X R h U 2 9 1 c m N l X F w v M S 9 k c 2 4 9 U E l D Q U 5 l d C 9 Q S U N B T m V 0 L 0 F u b n V h b F J l c G 9 y d C 9 0 Y m w y O S 5 7 T 3 J n Y W 5 p c 2 F 0 a W 9 u L D F 9 J n F 1 b 3 Q 7 L C Z x d W 9 0 O 0 9 k Y m M u R G F 0 Y V N v d X J j Z V x c L z E v Z H N u P V B J Q 0 F O Z X Q v U E l D Q U 5 l d C 9 B b m 5 1 Y W x S Z X B v c n Q v d G J s M j k u e 0 l u d m F z a X Z l I F Z l b n R p b G F 0 a W 9 u L D J 9 J n F 1 b 3 Q 7 L C Z x d W 9 0 O 0 9 k Y m M u R G F 0 Y V N v d X J j Z V x c L z E v Z H N u P V B J Q 0 F O Z X Q v U E l D Q U 5 l d C 9 B b m 5 1 Y W x S Z X B v c n Q v d G J s M j k u e 0 l u d m F z a X Z l I F Z l b n R p b G F 0 a W 9 u I C g l K S w z f S Z x d W 9 0 O y w m c X V v d D t P Z G J j L k R h d G F T b 3 V y Y 2 V c X C 8 x L 2 R z b j 1 Q S U N B T m V 0 L 1 B J Q 0 F O Z X Q v Q W 5 u d W F s U m V w b 3 J 0 L 3 R i b D I 5 L n t O b 2 4 t S W 5 2 Y X N p d m U g V m V u d G l s Y X R p b 2 4 s N H 0 m c X V v d D s s J n F 1 b 3 Q 7 T 2 R i Y y 5 E Y X R h U 2 9 1 c m N l X F w v M S 9 k c 2 4 9 U E l D Q U 5 l d C 9 Q S U N B T m V 0 L 0 F u b n V h b F J l c G 9 y d C 9 0 Y m w y O S 5 7 T m 9 u L U l u d m F z a X Z l I F Z l b n R p b G F 0 a W 9 u I C g l K S w 1 f S Z x d W 9 0 O y w m c X V v d D t P Z G J j L k R h d G F T b 3 V y Y 2 V c X C 8 x L 2 R z b j 1 Q S U N B T m V 0 L 1 B J Q 0 F O Z X Q v Q W 5 u d W F s U m V w b 3 J 0 L 3 R i b D I 5 L n t U c m F j a G V v c 3 R v b X k s N n 0 m c X V v d D s s J n F 1 b 3 Q 7 T 2 R i Y y 5 E Y X R h U 2 9 1 c m N l X F w v M S 9 k c 2 4 9 U E l D Q U 5 l d C 9 Q S U N B T m V 0 L 0 F u b n V h b F J l c G 9 y d C 9 0 Y m w y O S 5 7 V H J h Y 2 h l b 3 N 0 b 2 1 5 I C g l K S w 3 f S Z x d W 9 0 O y w m c X V v d D t P Z G J j L k R h d G F T b 3 V y Y 2 V c X C 8 x L 2 R z b j 1 Q S U N B T m V 0 L 1 B J Q 0 F O Z X Q v Q W 5 u d W F s U m V w b 3 J 0 L 3 R i b D I 5 L n t F Y 2 1 v L D h 9 J n F 1 b 3 Q 7 L C Z x d W 9 0 O 0 9 k Y m M u R G F 0 Y V N v d X J j Z V x c L z E v Z H N u P V B J Q 0 F O Z X Q v U E l D Q U 5 l d C 9 B b m 5 1 Y W x S Z X B v c n Q v d G J s M j k u e 0 V j b W 8 g K C U p L D l 9 J n F 1 b 3 Q 7 L C Z x d W 9 0 O 0 9 k Y m M u R G F 0 Y V N v d X J j Z V x c L z E v Z H N u P V B J Q 0 F O Z X Q v U E l D Q U 5 l d C 9 B b m 5 1 Y W x S Z X B v c n Q v d G J s M j k u e 0 l W I F Z h c 2 9 h Y 3 R p d m U g R H J 1 Z 3 M s M T B 9 J n F 1 b 3 Q 7 L C Z x d W 9 0 O 0 9 k Y m M u R G F 0 Y V N v d X J j Z V x c L z E v Z H N u P V B J Q 0 F O Z X Q v U E l D Q U 5 l d C 9 B b m 5 1 Y W x S Z X B v c n Q v d G J s M j k u e 0 l W I F Z h c 2 9 h Y 3 R p d m U g R H J 1 Z 3 M g K C U p L D E x f S Z x d W 9 0 O y w m c X V v d D t P Z G J j L k R h d G F T b 3 V y Y 2 V c X C 8 x L 2 R z b j 1 Q S U N B T m V 0 L 1 B J Q 0 F O Z X Q v Q W 5 u d W F s U m V w b 3 J 0 L 3 R i b D I 5 L n t M V k F E L D E y f S Z x d W 9 0 O y w m c X V v d D t P Z G J j L k R h d G F T b 3 V y Y 2 V c X C 8 x L 2 R z b j 1 Q S U N B T m V 0 L 1 B J Q 0 F O Z X Q v Q W 5 u d W F s U m V w b 3 J 0 L 3 R i b D I 5 L n t M V k F E I C g l K S w x M 3 0 m c X V v d D s s J n F 1 b 3 Q 7 T 2 R i Y y 5 E Y X R h U 2 9 1 c m N l X F w v M S 9 k c 2 4 9 U E l D Q U 5 l d C 9 Q S U N B T m V 0 L 0 F u b n V h b F J l c G 9 y d C 9 0 Y m w y O S 5 7 S U N Q I E R l d m l j Z S w x N H 0 m c X V v d D s s J n F 1 b 3 Q 7 T 2 R i Y y 5 E Y X R h U 2 9 1 c m N l X F w v M S 9 k c 2 4 9 U E l D Q U 5 l d C 9 Q S U N B T m V 0 L 0 F u b n V h b F J l c G 9 y d C 9 0 Y m w y O S 5 7 S U N Q I E R l d m l j Z S A o J S k s M T V 9 J n F 1 b 3 Q 7 L C Z x d W 9 0 O 0 9 k Y m M u R G F 0 Y V N v d X J j Z V x c L z E v Z H N u P V B J Q 0 F O Z X Q v U E l D Q U 5 l d C 9 B b m 5 1 Y W x S Z X B v c n Q v d G J s M j k u e 1 J l b m F s I F N 1 c H B v c n Q s M T Z 9 J n F 1 b 3 Q 7 L C Z x d W 9 0 O 0 9 k Y m M u R G F 0 Y V N v d X J j Z V x c L z E v Z H N u P V B J Q 0 F O Z X Q v U E l D Q U 5 l d C 9 B b m 5 1 Y W x S Z X B v c n Q v d G J s M j k u e 1 J l b m F s I F N 1 c H B v c n Q g K C U p L D E 3 f S Z x d W 9 0 O y w m c X V v d D t P Z G J j L k R h d G F T b 3 V y Y 2 V c X C 8 x L 2 R z b j 1 Q S U N B T m V 0 L 1 B J Q 0 F O Z X Q v Q W 5 u d W F s U m V w b 3 J 0 L 3 R i b D I 5 L n t I a W d o I E Z s b 3 c g T m F z Y W w g Q 2 F u b n V s Y S B U a G V y Y X B 5 L D E 4 f S Z x d W 9 0 O y w m c X V v d D t P Z G J j L k R h d G F T b 3 V y Y 2 V c X C 8 x L 2 R z b j 1 Q S U N B T m V 0 L 1 B J Q 0 F O Z X Q v Q W 5 u d W F s U m V w b 3 J 0 L 3 R i b D I 5 L n t I a W d o I E Z s b 3 c g T m F z Y W w g Q 2 F u b n V s Y S B U a G V y Y X B 5 I C g l K S w x O X 0 m c X V v d D t d L C Z x d W 9 0 O 0 N v b H V t b k N v d W 5 0 J n F 1 b 3 Q 7 O j I w L C Z x d W 9 0 O 0 t l e U N v b H V t b k 5 h b W V z J n F 1 b 3 Q 7 O l t d L C Z x d W 9 0 O 0 N v b H V t b k l k Z W 5 0 a X R p Z X M m c X V v d D s 6 W y Z x d W 9 0 O 0 9 k Y m M u R G F 0 Y V N v d X J j Z V x c L z E v Z H N u P V B J Q 0 F O Z X Q v U E l D Q U 5 l d C 9 B b m 5 1 Y W x S Z X B v c n Q v d G J s M j k u e 1 l l Y X I s M H 0 m c X V v d D s s J n F 1 b 3 Q 7 T 2 R i Y y 5 E Y X R h U 2 9 1 c m N l X F w v M S 9 k c 2 4 9 U E l D Q U 5 l d C 9 Q S U N B T m V 0 L 0 F u b n V h b F J l c G 9 y d C 9 0 Y m w y O S 5 7 T 3 J n Y W 5 p c 2 F 0 a W 9 u L D F 9 J n F 1 b 3 Q 7 L C Z x d W 9 0 O 0 9 k Y m M u R G F 0 Y V N v d X J j Z V x c L z E v Z H N u P V B J Q 0 F O Z X Q v U E l D Q U 5 l d C 9 B b m 5 1 Y W x S Z X B v c n Q v d G J s M j k u e 0 l u d m F z a X Z l I F Z l b n R p b G F 0 a W 9 u L D J 9 J n F 1 b 3 Q 7 L C Z x d W 9 0 O 0 9 k Y m M u R G F 0 Y V N v d X J j Z V x c L z E v Z H N u P V B J Q 0 F O Z X Q v U E l D Q U 5 l d C 9 B b m 5 1 Y W x S Z X B v c n Q v d G J s M j k u e 0 l u d m F z a X Z l I F Z l b n R p b G F 0 a W 9 u I C g l K S w z f S Z x d W 9 0 O y w m c X V v d D t P Z G J j L k R h d G F T b 3 V y Y 2 V c X C 8 x L 2 R z b j 1 Q S U N B T m V 0 L 1 B J Q 0 F O Z X Q v Q W 5 u d W F s U m V w b 3 J 0 L 3 R i b D I 5 L n t O b 2 4 t S W 5 2 Y X N p d m U g V m V u d G l s Y X R p b 2 4 s N H 0 m c X V v d D s s J n F 1 b 3 Q 7 T 2 R i Y y 5 E Y X R h U 2 9 1 c m N l X F w v M S 9 k c 2 4 9 U E l D Q U 5 l d C 9 Q S U N B T m V 0 L 0 F u b n V h b F J l c G 9 y d C 9 0 Y m w y O S 5 7 T m 9 u L U l u d m F z a X Z l I F Z l b n R p b G F 0 a W 9 u I C g l K S w 1 f S Z x d W 9 0 O y w m c X V v d D t P Z G J j L k R h d G F T b 3 V y Y 2 V c X C 8 x L 2 R z b j 1 Q S U N B T m V 0 L 1 B J Q 0 F O Z X Q v Q W 5 u d W F s U m V w b 3 J 0 L 3 R i b D I 5 L n t U c m F j a G V v c 3 R v b X k s N n 0 m c X V v d D s s J n F 1 b 3 Q 7 T 2 R i Y y 5 E Y X R h U 2 9 1 c m N l X F w v M S 9 k c 2 4 9 U E l D Q U 5 l d C 9 Q S U N B T m V 0 L 0 F u b n V h b F J l c G 9 y d C 9 0 Y m w y O S 5 7 V H J h Y 2 h l b 3 N 0 b 2 1 5 I C g l K S w 3 f S Z x d W 9 0 O y w m c X V v d D t P Z G J j L k R h d G F T b 3 V y Y 2 V c X C 8 x L 2 R z b j 1 Q S U N B T m V 0 L 1 B J Q 0 F O Z X Q v Q W 5 u d W F s U m V w b 3 J 0 L 3 R i b D I 5 L n t F Y 2 1 v L D h 9 J n F 1 b 3 Q 7 L C Z x d W 9 0 O 0 9 k Y m M u R G F 0 Y V N v d X J j Z V x c L z E v Z H N u P V B J Q 0 F O Z X Q v U E l D Q U 5 l d C 9 B b m 5 1 Y W x S Z X B v c n Q v d G J s M j k u e 0 V j b W 8 g K C U p L D l 9 J n F 1 b 3 Q 7 L C Z x d W 9 0 O 0 9 k Y m M u R G F 0 Y V N v d X J j Z V x c L z E v Z H N u P V B J Q 0 F O Z X Q v U E l D Q U 5 l d C 9 B b m 5 1 Y W x S Z X B v c n Q v d G J s M j k u e 0 l W I F Z h c 2 9 h Y 3 R p d m U g R H J 1 Z 3 M s M T B 9 J n F 1 b 3 Q 7 L C Z x d W 9 0 O 0 9 k Y m M u R G F 0 Y V N v d X J j Z V x c L z E v Z H N u P V B J Q 0 F O Z X Q v U E l D Q U 5 l d C 9 B b m 5 1 Y W x S Z X B v c n Q v d G J s M j k u e 0 l W I F Z h c 2 9 h Y 3 R p d m U g R H J 1 Z 3 M g K C U p L D E x f S Z x d W 9 0 O y w m c X V v d D t P Z G J j L k R h d G F T b 3 V y Y 2 V c X C 8 x L 2 R z b j 1 Q S U N B T m V 0 L 1 B J Q 0 F O Z X Q v Q W 5 u d W F s U m V w b 3 J 0 L 3 R i b D I 5 L n t M V k F E L D E y f S Z x d W 9 0 O y w m c X V v d D t P Z G J j L k R h d G F T b 3 V y Y 2 V c X C 8 x L 2 R z b j 1 Q S U N B T m V 0 L 1 B J Q 0 F O Z X Q v Q W 5 u d W F s U m V w b 3 J 0 L 3 R i b D I 5 L n t M V k F E I C g l K S w x M 3 0 m c X V v d D s s J n F 1 b 3 Q 7 T 2 R i Y y 5 E Y X R h U 2 9 1 c m N l X F w v M S 9 k c 2 4 9 U E l D Q U 5 l d C 9 Q S U N B T m V 0 L 0 F u b n V h b F J l c G 9 y d C 9 0 Y m w y O S 5 7 S U N Q I E R l d m l j Z S w x N H 0 m c X V v d D s s J n F 1 b 3 Q 7 T 2 R i Y y 5 E Y X R h U 2 9 1 c m N l X F w v M S 9 k c 2 4 9 U E l D Q U 5 l d C 9 Q S U N B T m V 0 L 0 F u b n V h b F J l c G 9 y d C 9 0 Y m w y O S 5 7 S U N Q I E R l d m l j Z S A o J S k s M T V 9 J n F 1 b 3 Q 7 L C Z x d W 9 0 O 0 9 k Y m M u R G F 0 Y V N v d X J j Z V x c L z E v Z H N u P V B J Q 0 F O Z X Q v U E l D Q U 5 l d C 9 B b m 5 1 Y W x S Z X B v c n Q v d G J s M j k u e 1 J l b m F s I F N 1 c H B v c n Q s M T Z 9 J n F 1 b 3 Q 7 L C Z x d W 9 0 O 0 9 k Y m M u R G F 0 Y V N v d X J j Z V x c L z E v Z H N u P V B J Q 0 F O Z X Q v U E l D Q U 5 l d C 9 B b m 5 1 Y W x S Z X B v c n Q v d G J s M j k u e 1 J l b m F s I F N 1 c H B v c n Q g K C U p L D E 3 f S Z x d W 9 0 O y w m c X V v d D t P Z G J j L k R h d G F T b 3 V y Y 2 V c X C 8 x L 2 R z b j 1 Q S U N B T m V 0 L 1 B J Q 0 F O Z X Q v Q W 5 u d W F s U m V w b 3 J 0 L 3 R i b D I 5 L n t I a W d o I E Z s b 3 c g T m F z Y W w g Q 2 F u b n V s Y S B U a G V y Y X B 5 L D E 4 f S Z x d W 9 0 O y w m c X V v d D t P Z G J j L k R h d G F T b 3 V y Y 2 V c X C 8 x L 2 R z b j 1 Q S U N B T m V 0 L 1 B J Q 0 F O Z X Q v Q W 5 u d W F s U m V w b 3 J 0 L 3 R i b D I 5 L n t I a W d o I E Z s b 3 c g T m F z Y W w g Q 2 F u b n V s Y S B U a G V y Y X B 5 I C g l K S w x O X 0 m c X V v d D t d L C Z x d W 9 0 O 1 J l b G F 0 a W 9 u c 2 h p c E l u Z m 8 m c X V v d D s 6 W 1 1 9 I i A v P j x F b n R y e S B U e X B l P S J B Z G R l Z F R v R G F 0 Y U 1 v Z G V s I i B W Y W x 1 Z T 0 i b D A i I C 8 + P C 9 T d G F i b G V F b n R y a W V z P j w v S X R l b T 4 8 S X R l b T 4 8 S X R l b U x v Y 2 F 0 a W 9 u P j x J d G V t V H l w Z T 5 G b 3 J t d W x h P C 9 J d G V t V H l w Z T 4 8 S X R l b V B h d G g + U 2 V j d G l v b j E v d G J s M j k v U 2 9 1 c m N l P C 9 J d G V t U G F 0 a D 4 8 L 0 l 0 Z W 1 M b 2 N h d G l v b j 4 8 U 3 R h Y m x l R W 5 0 c m l l c y A v P j w v S X R l b T 4 8 S X R l b T 4 8 S X R l b U x v Y 2 F 0 a W 9 u P j x J d G V t V H l w Z T 5 G b 3 J t d W x h P C 9 J d G V t V H l w Z T 4 8 S X R l b V B h d G g + U 2 V j d G l v b j E v d G J s M j k v U E l D Q U 5 l d E F u b 2 5 f R G F 0 Y W J h c 2 U 8 L 0 l 0 Z W 1 Q Y X R o P j w v S X R l b U x v Y 2 F 0 a W 9 u P j x T d G F i b G V F b n R y a W V z I C 8 + P C 9 J d G V t P j x J d G V t P j x J d G V t T G 9 j Y X R p b 2 4 + P E l 0 Z W 1 U e X B l P k Z v c m 1 1 b G E 8 L 0 l 0 Z W 1 U e X B l P j x J d G V t U G F 0 a D 5 T Z W N 0 a W 9 u M S 9 0 Y m w y O S 9 k Y m 9 f U 2 N o Z W 1 h P C 9 J d G V t U G F 0 a D 4 8 L 0 l 0 Z W 1 M b 2 N h d G l v b j 4 8 U 3 R h Y m x l R W 5 0 c m l l c y A v P j w v S X R l b T 4 8 S X R l b T 4 8 S X R l b U x v Y 2 F 0 a W 9 u P j x J d G V t V H l w Z T 5 G b 3 J t d W x h P C 9 J d G V t V H l w Z T 4 8 S X R l b V B h d G g + U 2 V j d G l v b j E v d G J s M j k v d G J s M j l f V G F i b G U 8 L 0 l 0 Z W 1 Q Y X R o P j w v S X R l b U x v Y 2 F 0 a W 9 u P j x T d G F i b G V F b n R y a W V z I C 8 + P C 9 J d G V t P j x J d G V t P j x J d G V t T G 9 j Y X R p b 2 4 + P E l 0 Z W 1 U e X B l P k Z v c m 1 1 b G E 8 L 0 l 0 Z W 1 U e X B l P j x J d G V t U G F 0 a D 5 T Z W N 0 a W 9 u M S 9 0 Y m w y O S 9 T b 3 J 0 Z W Q l M j B S b 3 d z P C 9 J d G V t U G F 0 a D 4 8 L 0 l 0 Z W 1 M b 2 N h d G l v b j 4 8 U 3 R h Y m x l R W 5 0 c m l l c y A v P j w v S X R l b T 4 8 S X R l b T 4 8 S X R l b U x v Y 2 F 0 a W 9 u P j x J d G V t V H l w Z T 5 G b 3 J t d W x h P C 9 J d G V t V H l w Z T 4 8 S X R l b V B h d G g + U 2 V j d G l v b j E v d G J s M j k v U m V t b 3 Z l Z C U y M E N v b H V t b n M 8 L 0 l 0 Z W 1 Q Y X R o P j w v S X R l b U x v Y 2 F 0 a W 9 u P j x T d G F i b G V F b n R y a W V z I C 8 + P C 9 J d G V t P j x J d G V t P j x J d G V t T G 9 j Y X R p b 2 4 + P E l 0 Z W 1 U e X B l P k Z v c m 1 1 b G E 8 L 0 l 0 Z W 1 U e X B l P j x J d G V t U G F 0 a D 5 T Z W N 0 a W 9 u M S 9 0 Y m w z M D 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f d G J s M z A i I C 8 + P E V u d H J 5 I F R 5 c G U 9 I k Z p b G x l Z E N v b X B s Z X R l U m V z d W x 0 V G 9 X b 3 J r c 2 h l Z X Q i I F Z h b H V l P S J s M S I g L z 4 8 R W 5 0 c n k g V H l w Z T 0 i U m V j b 3 Z l c n l U Y X J n Z X R T a G V l d C I g V m F s d W U 9 I n N T a G V l d D I i I C 8 + P E V u d H J 5 I F R 5 c G U 9 I l J l Y 2 9 2 Z X J 5 V G F y Z 2 V 0 Q 2 9 s d W 1 u I i B W Y W x 1 Z T 0 i b D E i I C 8 + P E V u d H J 5 I F R 5 c G U 9 I l J l Y 2 9 2 Z X J 5 V G F y Z 2 V 0 U m 9 3 I i B W Y W x 1 Z T 0 i b D E i I C 8 + P E V u d H J 5 I F R 5 c G U 9 I k Z p b G x F c n J v c k N v d W 5 0 I i B W Y W x 1 Z T 0 i b D A i I C 8 + P E V u d H J 5 I F R 5 c G U 9 I k Z p b G x M Y X N 0 V X B k Y X R l Z C I g V m F s d W U 9 I m Q y M D I w L T E w L T I 5 V D E 2 O j E w O j M y L j Q x N z E 4 O D B a I i A v P j x F b n R y e S B U e X B l P S J G a W x s Q 2 9 s d W 1 u V H l w Z X M i I F Z h b H V l P S J z Q m d Z Q 0 J n S U d B Z 1 l D Q m d J R y I g L z 4 8 R W 5 0 c n k g V H l w Z T 0 i R m l s b E N v b H V t b k 5 h b W V z I i B W Y W x 1 Z T 0 i c 1 s m c X V v d D t Z Z W F y J n F 1 b 3 Q 7 L C Z x d W 9 0 O 1 Z l b n R p b G F 0 a W 9 u I F N 0 Y X R 1 c y Z x d W 9 0 O y w m c X V v d D t c d T A w M 2 M x J n F 1 b 3 Q 7 L C Z x d W 9 0 O 1 x 1 M D A z Y z E g K C U p J n F 1 b 3 Q 7 L C Z x d W 9 0 O z E t N C Z x d W 9 0 O y w m c X V v d D s x L T Q g K C U p J n F 1 b 3 Q 7 L C Z x d W 9 0 O z U t M T A m c X V v d D s s J n F 1 b 3 Q 7 N S 0 x M C A o J S k m c X V v d D s s J n F 1 b 3 Q 7 M T E t M T U m c X V v d D s s J n F 1 b 3 Q 7 M T E t M T U g K C U p J n F 1 b 3 Q 7 L C Z x d W 9 0 O 1 R v d G F s J n F 1 b 3 Q 7 L C Z x d W 9 0 O 1 R v d G F s I C g l K S Z x d W 9 0 O 1 0 i I C 8 + P E V u d H J 5 I F R 5 c G U 9 I l F 1 Z X J 5 S U Q i I F Z h b H V l P S J z Y j d k M j Y 3 N T k t Z j F i Y y 0 0 M G U w L T g w O W Y t Z m I z Z m N m Y 2 Y 1 M T g z I i A v P j x F b n R y e S B U e X B l P S J G a W x s R X J y b 3 J D b 2 R l I i B W Y W x 1 Z T 0 i c 1 V u a 2 5 v d 2 4 i I C 8 + P E V u d H J 5 I F R 5 c G U 9 I k Z p b G x T d G F 0 d X M i I F Z h b H V l P S J z Q 2 9 t c G x l d G U i I C 8 + P E V u d H J 5 I F R 5 c G U 9 I k Z p b G x D b 3 V u d C I g V m F s d W U 9 I m w x N i I g L z 4 8 R W 5 0 c n k g V H l w Z T 0 i Q W R k Z W R U b 0 R h d G F N b 2 R l b C I g V m F s d W U 9 I m w w I i A v P j x F b n R y e S B U e X B l P S J S Z W x h d G l v b n N o a X B J b m Z v Q 2 9 u d G F p b m V y I i B W Y W x 1 Z T 0 i c 3 s m c X V v d D t j b 2 x 1 b W 5 D b 3 V u d C Z x d W 9 0 O z o x M i w m c X V v d D t r Z X l D b 2 x 1 b W 5 O Y W 1 l c y Z x d W 9 0 O z p b X S w m c X V v d D t x d W V y e V J l b G F 0 a W 9 u c 2 h p c H M m c X V v d D s 6 W 1 0 s J n F 1 b 3 Q 7 Y 2 9 s d W 1 u S W R l b n R p d G l l c y Z x d W 9 0 O z p b J n F 1 b 3 Q 7 T 2 R i Y y 5 E Y X R h U 2 9 1 c m N l X F w v M S 9 k c 2 4 9 U E l D Q U 5 l d C 9 Q S U N B T m V 0 L 0 F u b n V h b F J l c G 9 y d C 9 0 Y m w z M C 5 7 W W V h c i w w f S Z x d W 9 0 O y w m c X V v d D t P Z G J j L k R h d G F T b 3 V y Y 2 V c X C 8 x L 2 R z b j 1 Q S U N B T m V 0 L 1 B J Q 0 F O Z X Q v Q W 5 u d W F s U m V w b 3 J 0 L 3 R i b D M w L n t W Z W 5 0 a W x h d G l v b i B T d G F 0 d X M s M X 0 m c X V v d D s s J n F 1 b 3 Q 7 T 2 R i Y y 5 E Y X R h U 2 9 1 c m N l X F w v M S 9 k c 2 4 9 U E l D Q U 5 l d C 9 Q S U N B T m V 0 L 0 F u b n V h b F J l c G 9 y d C 9 0 Y m w z M C 5 7 X H U w M D N j M S w y f S Z x d W 9 0 O y w m c X V v d D t P Z G J j L k R h d G F T b 3 V y Y 2 V c X C 8 x L 2 R z b j 1 Q S U N B T m V 0 L 1 B J Q 0 F O Z X Q v Q W 5 u d W F s U m V w b 3 J 0 L 3 R i b D M w L n t c d T A w M 2 M x I C g l K S w z f S Z x d W 9 0 O y w m c X V v d D t P Z G J j L k R h d G F T b 3 V y Y 2 V c X C 8 x L 2 R z b j 1 Q S U N B T m V 0 L 1 B J Q 0 F O Z X Q v Q W 5 u d W F s U m V w b 3 J 0 L 3 R i b D M w L n s x L T Q s N H 0 m c X V v d D s s J n F 1 b 3 Q 7 T 2 R i Y y 5 E Y X R h U 2 9 1 c m N l X F w v M S 9 k c 2 4 9 U E l D Q U 5 l d C 9 Q S U N B T m V 0 L 0 F u b n V h b F J l c G 9 y d C 9 0 Y m w z M C 5 7 M S 0 0 I C g l K S w 1 f S Z x d W 9 0 O y w m c X V v d D t P Z G J j L k R h d G F T b 3 V y Y 2 V c X C 8 x L 2 R z b j 1 Q S U N B T m V 0 L 1 B J Q 0 F O Z X Q v Q W 5 u d W F s U m V w b 3 J 0 L 3 R i b D M w L n s 1 L T E w L D Z 9 J n F 1 b 3 Q 7 L C Z x d W 9 0 O 0 9 k Y m M u R G F 0 Y V N v d X J j Z V x c L z E v Z H N u P V B J Q 0 F O Z X Q v U E l D Q U 5 l d C 9 B b m 5 1 Y W x S Z X B v c n Q v d G J s M z A u e z U t M T A g K C U p L D d 9 J n F 1 b 3 Q 7 L C Z x d W 9 0 O 0 9 k Y m M u R G F 0 Y V N v d X J j Z V x c L z E v Z H N u P V B J Q 0 F O Z X Q v U E l D Q U 5 l d C 9 B b m 5 1 Y W x S Z X B v c n Q v d G J s M z A u e z E x L T E 1 L D h 9 J n F 1 b 3 Q 7 L C Z x d W 9 0 O 0 9 k Y m M u R G F 0 Y V N v d X J j Z V x c L z E v Z H N u P V B J Q 0 F O Z X Q v U E l D Q U 5 l d C 9 B b m 5 1 Y W x S Z X B v c n Q v d G J s M z A u e z E x L T E 1 I C g l K S w 5 f S Z x d W 9 0 O y w m c X V v d D t P Z G J j L k R h d G F T b 3 V y Y 2 V c X C 8 x L 2 R z b j 1 Q S U N B T m V 0 L 1 B J Q 0 F O Z X Q v Q W 5 u d W F s U m V w b 3 J 0 L 3 R i b D M w L n t U b 3 R h b C w x M H 0 m c X V v d D s s J n F 1 b 3 Q 7 T 2 R i Y y 5 E Y X R h U 2 9 1 c m N l X F w v M S 9 k c 2 4 9 U E l D Q U 5 l d C 9 Q S U N B T m V 0 L 0 F u b n V h b F J l c G 9 y d C 9 0 Y m w z M C 5 7 V G 9 0 Y W w g K C U p L D E x f S Z x d W 9 0 O 1 0 s J n F 1 b 3 Q 7 Q 2 9 s d W 1 u Q 2 9 1 b n Q m c X V v d D s 6 M T I s J n F 1 b 3 Q 7 S 2 V 5 Q 2 9 s d W 1 u T m F t Z X M m c X V v d D s 6 W 1 0 s J n F 1 b 3 Q 7 Q 2 9 s d W 1 u S W R l b n R p d G l l c y Z x d W 9 0 O z p b J n F 1 b 3 Q 7 T 2 R i Y y 5 E Y X R h U 2 9 1 c m N l X F w v M S 9 k c 2 4 9 U E l D Q U 5 l d C 9 Q S U N B T m V 0 L 0 F u b n V h b F J l c G 9 y d C 9 0 Y m w z M C 5 7 W W V h c i w w f S Z x d W 9 0 O y w m c X V v d D t P Z G J j L k R h d G F T b 3 V y Y 2 V c X C 8 x L 2 R z b j 1 Q S U N B T m V 0 L 1 B J Q 0 F O Z X Q v Q W 5 u d W F s U m V w b 3 J 0 L 3 R i b D M w L n t W Z W 5 0 a W x h d G l v b i B T d G F 0 d X M s M X 0 m c X V v d D s s J n F 1 b 3 Q 7 T 2 R i Y y 5 E Y X R h U 2 9 1 c m N l X F w v M S 9 k c 2 4 9 U E l D Q U 5 l d C 9 Q S U N B T m V 0 L 0 F u b n V h b F J l c G 9 y d C 9 0 Y m w z M C 5 7 X H U w M D N j M S w y f S Z x d W 9 0 O y w m c X V v d D t P Z G J j L k R h d G F T b 3 V y Y 2 V c X C 8 x L 2 R z b j 1 Q S U N B T m V 0 L 1 B J Q 0 F O Z X Q v Q W 5 u d W F s U m V w b 3 J 0 L 3 R i b D M w L n t c d T A w M 2 M x I C g l K S w z f S Z x d W 9 0 O y w m c X V v d D t P Z G J j L k R h d G F T b 3 V y Y 2 V c X C 8 x L 2 R z b j 1 Q S U N B T m V 0 L 1 B J Q 0 F O Z X Q v Q W 5 u d W F s U m V w b 3 J 0 L 3 R i b D M w L n s x L T Q s N H 0 m c X V v d D s s J n F 1 b 3 Q 7 T 2 R i Y y 5 E Y X R h U 2 9 1 c m N l X F w v M S 9 k c 2 4 9 U E l D Q U 5 l d C 9 Q S U N B T m V 0 L 0 F u b n V h b F J l c G 9 y d C 9 0 Y m w z M C 5 7 M S 0 0 I C g l K S w 1 f S Z x d W 9 0 O y w m c X V v d D t P Z G J j L k R h d G F T b 3 V y Y 2 V c X C 8 x L 2 R z b j 1 Q S U N B T m V 0 L 1 B J Q 0 F O Z X Q v Q W 5 u d W F s U m V w b 3 J 0 L 3 R i b D M w L n s 1 L T E w L D Z 9 J n F 1 b 3 Q 7 L C Z x d W 9 0 O 0 9 k Y m M u R G F 0 Y V N v d X J j Z V x c L z E v Z H N u P V B J Q 0 F O Z X Q v U E l D Q U 5 l d C 9 B b m 5 1 Y W x S Z X B v c n Q v d G J s M z A u e z U t M T A g K C U p L D d 9 J n F 1 b 3 Q 7 L C Z x d W 9 0 O 0 9 k Y m M u R G F 0 Y V N v d X J j Z V x c L z E v Z H N u P V B J Q 0 F O Z X Q v U E l D Q U 5 l d C 9 B b m 5 1 Y W x S Z X B v c n Q v d G J s M z A u e z E x L T E 1 L D h 9 J n F 1 b 3 Q 7 L C Z x d W 9 0 O 0 9 k Y m M u R G F 0 Y V N v d X J j Z V x c L z E v Z H N u P V B J Q 0 F O Z X Q v U E l D Q U 5 l d C 9 B b m 5 1 Y W x S Z X B v c n Q v d G J s M z A u e z E x L T E 1 I C g l K S w 5 f S Z x d W 9 0 O y w m c X V v d D t P Z G J j L k R h d G F T b 3 V y Y 2 V c X C 8 x L 2 R z b j 1 Q S U N B T m V 0 L 1 B J Q 0 F O Z X Q v Q W 5 u d W F s U m V w b 3 J 0 L 3 R i b D M w L n t U b 3 R h b C w x M H 0 m c X V v d D s s J n F 1 b 3 Q 7 T 2 R i Y y 5 E Y X R h U 2 9 1 c m N l X F w v M S 9 k c 2 4 9 U E l D Q U 5 l d C 9 Q S U N B T m V 0 L 0 F u b n V h b F J l c G 9 y d C 9 0 Y m w z M C 5 7 V G 9 0 Y W w g K C U p L D E x f S Z x d W 9 0 O 1 0 s J n F 1 b 3 Q 7 U m V s Y X R p b 2 5 z a G l w S W 5 m b y Z x d W 9 0 O z p b X X 0 i I C 8 + P C 9 T d G F i b G V F b n R y a W V z P j w v S X R l b T 4 8 S X R l b T 4 8 S X R l b U x v Y 2 F 0 a W 9 u P j x J d G V t V H l w Z T 5 G b 3 J t d W x h P C 9 J d G V t V H l w Z T 4 8 S X R l b V B h d G g + U 2 V j d G l v b j E v d G J s M z A v U 2 9 1 c m N l P C 9 J d G V t U G F 0 a D 4 8 L 0 l 0 Z W 1 M b 2 N h d G l v b j 4 8 U 3 R h Y m x l R W 5 0 c m l l c y A v P j w v S X R l b T 4 8 S X R l b T 4 8 S X R l b U x v Y 2 F 0 a W 9 u P j x J d G V t V H l w Z T 5 G b 3 J t d W x h P C 9 J d G V t V H l w Z T 4 8 S X R l b V B h d G g + U 2 V j d G l v b j E v d G J s M z A v U E l D Q U 5 l d E F u b 2 5 f R G F 0 Y W J h c 2 U 8 L 0 l 0 Z W 1 Q Y X R o P j w v S X R l b U x v Y 2 F 0 a W 9 u P j x T d G F i b G V F b n R y a W V z I C 8 + P C 9 J d G V t P j x J d G V t P j x J d G V t T G 9 j Y X R p b 2 4 + P E l 0 Z W 1 U e X B l P k Z v c m 1 1 b G E 8 L 0 l 0 Z W 1 U e X B l P j x J d G V t U G F 0 a D 5 T Z W N 0 a W 9 u M S 9 0 Y m w z M C 9 k Y m 9 f U 2 N o Z W 1 h P C 9 J d G V t U G F 0 a D 4 8 L 0 l 0 Z W 1 M b 2 N h d G l v b j 4 8 U 3 R h Y m x l R W 5 0 c m l l c y A v P j w v S X R l b T 4 8 S X R l b T 4 8 S X R l b U x v Y 2 F 0 a W 9 u P j x J d G V t V H l w Z T 5 G b 3 J t d W x h P C 9 J d G V t V H l w Z T 4 8 S X R l b V B h d G g + U 2 V j d G l v b j E v d G J s M z A v d G J s M z B f V G F i b G U 8 L 0 l 0 Z W 1 Q Y X R o P j w v S X R l b U x v Y 2 F 0 a W 9 u P j x T d G F i b G V F b n R y a W V z I C 8 + P C 9 J d G V t P j x J d G V t P j x J d G V t T G 9 j Y X R p b 2 4 + P E l 0 Z W 1 U e X B l P k Z v c m 1 1 b G E 8 L 0 l 0 Z W 1 U e X B l P j x J d G V t U G F 0 a D 5 T Z W N 0 a W 9 u M S 9 0 Y m w z M C 9 T b 3 J 0 Z W Q l M j B S b 3 d z P C 9 J d G V t U G F 0 a D 4 8 L 0 l 0 Z W 1 M b 2 N h d G l v b j 4 8 U 3 R h Y m x l R W 5 0 c m l l c y A v P j w v S X R l b T 4 8 S X R l b T 4 8 S X R l b U x v Y 2 F 0 a W 9 u P j x J d G V t V H l w Z T 5 G b 3 J t d W x h P C 9 J d G V t V H l w Z T 4 8 S X R l b V B h d G g + U 2 V j d G l v b j E v d G J s M z A v U m V t b 3 Z l Z C U y M E N v b H V t b n M 8 L 0 l 0 Z W 1 Q Y X R o P j w v S X R l b U x v Y 2 F 0 a W 9 u P j x T d G F i b G V F b n R y a W V z I C 8 + P C 9 J d G V t P j x J d G V t P j x J d G V t T G 9 j Y X R p b 2 4 + P E l 0 Z W 1 U e X B l P k Z v c m 1 1 b G E 8 L 0 l 0 Z W 1 U e X B l P j x J d G V t U G F 0 a D 5 T Z W N 0 a W 9 u M S 9 0 Y m w z M T 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f d G J s M z E i I C 8 + P E V u d H J 5 I F R 5 c G U 9 I k Z p b G x l Z E N v b X B s Z X R l U m V z d W x 0 V G 9 X b 3 J r c 2 h l Z X Q i I F Z h b H V l P S J s M S I g L z 4 8 R W 5 0 c n k g V H l w Z T 0 i U m V j b 3 Z l c n l U Y X J n Z X R T a G V l d C I g V m F s d W U 9 I n N T a G V l d D M i I C 8 + P E V u d H J 5 I F R 5 c G U 9 I l J l Y 2 9 2 Z X J 5 V G F y Z 2 V 0 Q 2 9 s d W 1 u I i B W Y W x 1 Z T 0 i b D E i I C 8 + P E V u d H J 5 I F R 5 c G U 9 I l J l Y 2 9 2 Z X J 5 V G F y Z 2 V 0 U m 9 3 I i B W Y W x 1 Z T 0 i b D E i I C 8 + P E V u d H J 5 I F R 5 c G U 9 I k Z p b G x M Y X N 0 V X B k Y X R l Z C I g V m F s d W U 9 I m Q y M D I w L T E y L T A y V D E 0 O j E z O j M z L j g 3 N z Q 2 O D d a I i A v P j x F b n R y e S B U e X B l P S J G a W x s Q 2 9 s d W 1 u V H l w Z X M i I F Z h b H V l P S J z Q m d Z Q 0 J n S U d B Z 1 l D Q m d J R 0 F n W T 0 i I C 8 + P E V u d H J 5 I F R 5 c G U 9 I k Z p b G x D b 2 x 1 b W 5 O Y W 1 l c y I g V m F s d W U 9 I n N b J n F 1 b 3 Q 7 W W V h c i Z x d W 9 0 O y w m c X V v d D t P c m d h b m l z Y X R p b 2 4 m c X V v d D s s J n F 1 b 3 Q 7 S W 5 2 Y X N p d m U g b 2 5 s e S Z x d W 9 0 O y w m c X V v d D t J b n Z h c 2 l 2 Z S B v b m x 5 I C g l K S Z x d W 9 0 O y w m c X V v d D t O b 2 4 t a W 5 2 Y X N p d m U g b 2 5 s e S Z x d W 9 0 O y w m c X V v d D t O b 2 4 t a W 5 2 Y X N p d m U g b 2 5 s e S A o J S k m c X V v d D s s J n F 1 b 3 Q 7 Q m 9 0 a C Z x d W 9 0 O y w m c X V v d D t C b 3 R o I C g l K S Z x d W 9 0 O y w m c X V v d D t O Z W l 0 a G V y J n F 1 b 3 Q 7 L C Z x d W 9 0 O 0 5 l a X R o Z X I g K C U p J n F 1 b 3 Q 7 L C Z x d W 9 0 O 1 V u a 2 5 v d 2 4 m c X V v d D s s J n F 1 b 3 Q 7 V W 5 r b m 9 3 b i A o J S k m c X V v d D s s J n F 1 b 3 Q 7 V G 9 0 Y W w m c X V v d D s s J n F 1 b 3 Q 7 V G 9 0 Y W w g K C U p J n F 1 b 3 Q 7 X S I g L z 4 8 R W 5 0 c n k g V H l w Z T 0 i U X V l c n l J R C I g V m F s d W U 9 I n N h Z j M z O G Y 1 N i 0 5 N j Y 0 L T Q x Z j Y t O T E 0 M i 0 w M z k 3 M G E 2 Z D N l O G I i I C 8 + P E V u d H J 5 I F R 5 c G U 9 I k Z p b G x F c n J v c k N v d W 5 0 I i B W Y W x 1 Z T 0 i b D A i I C 8 + P E V u d H J 5 I F R 5 c G U 9 I k Z p b G x T d G F 0 d X M i I F Z h b H V l P S J z Q 2 9 t c G x l d G U i I C 8 + P E V u d H J 5 I F R 5 c G U 9 I k Z p b G x F c n J v c k N v Z G U i I F Z h b H V l P S J z V W 5 r b m 9 3 b i I g L z 4 8 R W 5 0 c n k g V H l w Z T 0 i R m l s b E N v d W 5 0 I i B W Y W x 1 Z T 0 i b D E w M C I g L z 4 8 R W 5 0 c n k g V H l w Z T 0 i U m V s Y X R p b 2 5 z a G l w S W 5 m b 0 N v b n R h a W 5 l c i I g V m F s d W U 9 I n N 7 J n F 1 b 3 Q 7 Y 2 9 s d W 1 u Q 2 9 1 b n Q m c X V v d D s 6 M T Q s J n F 1 b 3 Q 7 a 2 V 5 Q 2 9 s d W 1 u T m F t Z X M m c X V v d D s 6 W 1 0 s J n F 1 b 3 Q 7 c X V l c n l S Z W x h d G l v b n N o a X B z J n F 1 b 3 Q 7 O l t d L C Z x d W 9 0 O 2 N v b H V t b k l k Z W 5 0 a X R p Z X M m c X V v d D s 6 W y Z x d W 9 0 O 0 9 k Y m M u R G F 0 Y V N v d X J j Z V x c L z E v Z H N u P V B J Q 0 F O Z X Q v U E l D Q U 5 l d C 9 B b m 5 1 Y W x S Z X B v c n Q v d G J s M z E u e 1 l l Y X I s M H 0 m c X V v d D s s J n F 1 b 3 Q 7 T 2 R i Y y 5 E Y X R h U 2 9 1 c m N l X F w v M S 9 k c 2 4 9 U E l D Q U 5 l d C 9 Q S U N B T m V 0 L 0 F u b n V h b F J l c G 9 y d C 9 0 Y m w z M S 5 7 T 3 J n Y W 5 p c 2 F 0 a W 9 u L D F 9 J n F 1 b 3 Q 7 L C Z x d W 9 0 O 0 9 k Y m M u R G F 0 Y V N v d X J j Z V x c L z E v Z H N u P V B J Q 0 F O Z X Q v U E l D Q U 5 l d C 9 B b m 5 1 Y W x S Z X B v c n Q v d G J s M z E u e 0 l u d m F z a X Z l I G 9 u b H k s M n 0 m c X V v d D s s J n F 1 b 3 Q 7 T 2 R i Y y 5 E Y X R h U 2 9 1 c m N l X F w v M S 9 k c 2 4 9 U E l D Q U 5 l d C 9 Q S U N B T m V 0 L 0 F u b n V h b F J l c G 9 y d C 9 0 Y m w z M S 5 7 S W 5 2 Y X N p d m U g b 2 5 s e S A o J S k s M 3 0 m c X V v d D s s J n F 1 b 3 Q 7 T 2 R i Y y 5 E Y X R h U 2 9 1 c m N l X F w v M S 9 k c 2 4 9 U E l D Q U 5 l d C 9 Q S U N B T m V 0 L 0 F u b n V h b F J l c G 9 y d C 9 0 Y m w z M S 5 7 T m 9 u L W l u d m F z a X Z l I G 9 u b H k s N H 0 m c X V v d D s s J n F 1 b 3 Q 7 T 2 R i Y y 5 E Y X R h U 2 9 1 c m N l X F w v M S 9 k c 2 4 9 U E l D Q U 5 l d C 9 Q S U N B T m V 0 L 0 F u b n V h b F J l c G 9 y d C 9 0 Y m w z M S 5 7 T m 9 u L W l u d m F z a X Z l I G 9 u b H k g K C U p L D V 9 J n F 1 b 3 Q 7 L C Z x d W 9 0 O 0 9 k Y m M u R G F 0 Y V N v d X J j Z V x c L z E v Z H N u P V B J Q 0 F O Z X Q v U E l D Q U 5 l d C 9 B b m 5 1 Y W x S Z X B v c n Q v d G J s M z E u e 0 J v d G g s N n 0 m c X V v d D s s J n F 1 b 3 Q 7 T 2 R i Y y 5 E Y X R h U 2 9 1 c m N l X F w v M S 9 k c 2 4 9 U E l D Q U 5 l d C 9 Q S U N B T m V 0 L 0 F u b n V h b F J l c G 9 y d C 9 0 Y m w z M S 5 7 Q m 9 0 a C A o J S k s N 3 0 m c X V v d D s s J n F 1 b 3 Q 7 T 2 R i Y y 5 E Y X R h U 2 9 1 c m N l X F w v M S 9 k c 2 4 9 U E l D Q U 5 l d C 9 Q S U N B T m V 0 L 0 F u b n V h b F J l c G 9 y d C 9 0 Y m w z M S 5 7 T m V p d G h l c i w 4 f S Z x d W 9 0 O y w m c X V v d D t P Z G J j L k R h d G F T b 3 V y Y 2 V c X C 8 x L 2 R z b j 1 Q S U N B T m V 0 L 1 B J Q 0 F O Z X Q v Q W 5 u d W F s U m V w b 3 J 0 L 3 R i b D M x L n t O Z W l 0 a G V y I C g l K S w 5 f S Z x d W 9 0 O y w m c X V v d D t P Z G J j L k R h d G F T b 3 V y Y 2 V c X C 8 x L 2 R z b j 1 Q S U N B T m V 0 L 1 B J Q 0 F O Z X Q v Q W 5 u d W F s U m V w b 3 J 0 L 3 R i b D M x L n t V b m t u b 3 d u L D E w f S Z x d W 9 0 O y w m c X V v d D t P Z G J j L k R h d G F T b 3 V y Y 2 V c X C 8 x L 2 R z b j 1 Q S U N B T m V 0 L 1 B J Q 0 F O Z X Q v Q W 5 u d W F s U m V w b 3 J 0 L 3 R i b D M x L n t V b m t u b 3 d u I C g l K S w x M X 0 m c X V v d D s s J n F 1 b 3 Q 7 T 2 R i Y y 5 E Y X R h U 2 9 1 c m N l X F w v M S 9 k c 2 4 9 U E l D Q U 5 l d C 9 Q S U N B T m V 0 L 0 F u b n V h b F J l c G 9 y d C 9 0 Y m w z M S 5 7 V G 9 0 Y W w s M T J 9 J n F 1 b 3 Q 7 L C Z x d W 9 0 O 0 9 k Y m M u R G F 0 Y V N v d X J j Z V x c L z E v Z H N u P V B J Q 0 F O Z X Q v U E l D Q U 5 l d C 9 B b m 5 1 Y W x S Z X B v c n Q v d G J s M z E u e 1 R v d G F s I C g l K S w x M 3 0 m c X V v d D t d L C Z x d W 9 0 O 0 N v b H V t b k N v d W 5 0 J n F 1 b 3 Q 7 O j E 0 L C Z x d W 9 0 O 0 t l e U N v b H V t b k 5 h b W V z J n F 1 b 3 Q 7 O l t d L C Z x d W 9 0 O 0 N v b H V t b k l k Z W 5 0 a X R p Z X M m c X V v d D s 6 W y Z x d W 9 0 O 0 9 k Y m M u R G F 0 Y V N v d X J j Z V x c L z E v Z H N u P V B J Q 0 F O Z X Q v U E l D Q U 5 l d C 9 B b m 5 1 Y W x S Z X B v c n Q v d G J s M z E u e 1 l l Y X I s M H 0 m c X V v d D s s J n F 1 b 3 Q 7 T 2 R i Y y 5 E Y X R h U 2 9 1 c m N l X F w v M S 9 k c 2 4 9 U E l D Q U 5 l d C 9 Q S U N B T m V 0 L 0 F u b n V h b F J l c G 9 y d C 9 0 Y m w z M S 5 7 T 3 J n Y W 5 p c 2 F 0 a W 9 u L D F 9 J n F 1 b 3 Q 7 L C Z x d W 9 0 O 0 9 k Y m M u R G F 0 Y V N v d X J j Z V x c L z E v Z H N u P V B J Q 0 F O Z X Q v U E l D Q U 5 l d C 9 B b m 5 1 Y W x S Z X B v c n Q v d G J s M z E u e 0 l u d m F z a X Z l I G 9 u b H k s M n 0 m c X V v d D s s J n F 1 b 3 Q 7 T 2 R i Y y 5 E Y X R h U 2 9 1 c m N l X F w v M S 9 k c 2 4 9 U E l D Q U 5 l d C 9 Q S U N B T m V 0 L 0 F u b n V h b F J l c G 9 y d C 9 0 Y m w z M S 5 7 S W 5 2 Y X N p d m U g b 2 5 s e S A o J S k s M 3 0 m c X V v d D s s J n F 1 b 3 Q 7 T 2 R i Y y 5 E Y X R h U 2 9 1 c m N l X F w v M S 9 k c 2 4 9 U E l D Q U 5 l d C 9 Q S U N B T m V 0 L 0 F u b n V h b F J l c G 9 y d C 9 0 Y m w z M S 5 7 T m 9 u L W l u d m F z a X Z l I G 9 u b H k s N H 0 m c X V v d D s s J n F 1 b 3 Q 7 T 2 R i Y y 5 E Y X R h U 2 9 1 c m N l X F w v M S 9 k c 2 4 9 U E l D Q U 5 l d C 9 Q S U N B T m V 0 L 0 F u b n V h b F J l c G 9 y d C 9 0 Y m w z M S 5 7 T m 9 u L W l u d m F z a X Z l I G 9 u b H k g K C U p L D V 9 J n F 1 b 3 Q 7 L C Z x d W 9 0 O 0 9 k Y m M u R G F 0 Y V N v d X J j Z V x c L z E v Z H N u P V B J Q 0 F O Z X Q v U E l D Q U 5 l d C 9 B b m 5 1 Y W x S Z X B v c n Q v d G J s M z E u e 0 J v d G g s N n 0 m c X V v d D s s J n F 1 b 3 Q 7 T 2 R i Y y 5 E Y X R h U 2 9 1 c m N l X F w v M S 9 k c 2 4 9 U E l D Q U 5 l d C 9 Q S U N B T m V 0 L 0 F u b n V h b F J l c G 9 y d C 9 0 Y m w z M S 5 7 Q m 9 0 a C A o J S k s N 3 0 m c X V v d D s s J n F 1 b 3 Q 7 T 2 R i Y y 5 E Y X R h U 2 9 1 c m N l X F w v M S 9 k c 2 4 9 U E l D Q U 5 l d C 9 Q S U N B T m V 0 L 0 F u b n V h b F J l c G 9 y d C 9 0 Y m w z M S 5 7 T m V p d G h l c i w 4 f S Z x d W 9 0 O y w m c X V v d D t P Z G J j L k R h d G F T b 3 V y Y 2 V c X C 8 x L 2 R z b j 1 Q S U N B T m V 0 L 1 B J Q 0 F O Z X Q v Q W 5 u d W F s U m V w b 3 J 0 L 3 R i b D M x L n t O Z W l 0 a G V y I C g l K S w 5 f S Z x d W 9 0 O y w m c X V v d D t P Z G J j L k R h d G F T b 3 V y Y 2 V c X C 8 x L 2 R z b j 1 Q S U N B T m V 0 L 1 B J Q 0 F O Z X Q v Q W 5 u d W F s U m V w b 3 J 0 L 3 R i b D M x L n t V b m t u b 3 d u L D E w f S Z x d W 9 0 O y w m c X V v d D t P Z G J j L k R h d G F T b 3 V y Y 2 V c X C 8 x L 2 R z b j 1 Q S U N B T m V 0 L 1 B J Q 0 F O Z X Q v Q W 5 u d W F s U m V w b 3 J 0 L 3 R i b D M x L n t V b m t u b 3 d u I C g l K S w x M X 0 m c X V v d D s s J n F 1 b 3 Q 7 T 2 R i Y y 5 E Y X R h U 2 9 1 c m N l X F w v M S 9 k c 2 4 9 U E l D Q U 5 l d C 9 Q S U N B T m V 0 L 0 F u b n V h b F J l c G 9 y d C 9 0 Y m w z M S 5 7 V G 9 0 Y W w s M T J 9 J n F 1 b 3 Q 7 L C Z x d W 9 0 O 0 9 k Y m M u R G F 0 Y V N v d X J j Z V x c L z E v Z H N u P V B J Q 0 F O Z X Q v U E l D Q U 5 l d C 9 B b m 5 1 Y W x S Z X B v c n Q v d G J s M z E u e 1 R v d G F s I C g l K S w x M 3 0 m c X V v d D t d L C Z x d W 9 0 O 1 J l b G F 0 a W 9 u c 2 h p c E l u Z m 8 m c X V v d D s 6 W 1 1 9 I i A v P j x F b n R y e S B U e X B l P S J B Z G R l Z F R v R G F 0 Y U 1 v Z G V s I i B W Y W x 1 Z T 0 i b D A i I C 8 + P C 9 T d G F i b G V F b n R y a W V z P j w v S X R l b T 4 8 S X R l b T 4 8 S X R l b U x v Y 2 F 0 a W 9 u P j x J d G V t V H l w Z T 5 G b 3 J t d W x h P C 9 J d G V t V H l w Z T 4 8 S X R l b V B h d G g + U 2 V j d G l v b j E v d G J s M z E v U 2 9 1 c m N l P C 9 J d G V t U G F 0 a D 4 8 L 0 l 0 Z W 1 M b 2 N h d G l v b j 4 8 U 3 R h Y m x l R W 5 0 c m l l c y A v P j w v S X R l b T 4 8 S X R l b T 4 8 S X R l b U x v Y 2 F 0 a W 9 u P j x J d G V t V H l w Z T 5 G b 3 J t d W x h P C 9 J d G V t V H l w Z T 4 8 S X R l b V B h d G g + U 2 V j d G l v b j E v d G J s M z E v U E l D Q U 5 l d E F u b 2 5 f R G F 0 Y W J h c 2 U 8 L 0 l 0 Z W 1 Q Y X R o P j w v S X R l b U x v Y 2 F 0 a W 9 u P j x T d G F i b G V F b n R y a W V z I C 8 + P C 9 J d G V t P j x J d G V t P j x J d G V t T G 9 j Y X R p b 2 4 + P E l 0 Z W 1 U e X B l P k Z v c m 1 1 b G E 8 L 0 l 0 Z W 1 U e X B l P j x J d G V t U G F 0 a D 5 T Z W N 0 a W 9 u M S 9 0 Y m w z M S 9 k Y m 9 f U 2 N o Z W 1 h P C 9 J d G V t U G F 0 a D 4 8 L 0 l 0 Z W 1 M b 2 N h d G l v b j 4 8 U 3 R h Y m x l R W 5 0 c m l l c y A v P j w v S X R l b T 4 8 S X R l b T 4 8 S X R l b U x v Y 2 F 0 a W 9 u P j x J d G V t V H l w Z T 5 G b 3 J t d W x h P C 9 J d G V t V H l w Z T 4 8 S X R l b V B h d G g + U 2 V j d G l v b j E v d G J s M z E v d G J s M z F f V G F i b G U 8 L 0 l 0 Z W 1 Q Y X R o P j w v S X R l b U x v Y 2 F 0 a W 9 u P j x T d G F i b G V F b n R y a W V z I C 8 + P C 9 J d G V t P j x J d G V t P j x J d G V t T G 9 j Y X R p b 2 4 + P E l 0 Z W 1 U e X B l P k Z v c m 1 1 b G E 8 L 0 l 0 Z W 1 U e X B l P j x J d G V t U G F 0 a D 5 T Z W N 0 a W 9 u M S 9 0 Y m w z M S 9 T b 3 J 0 Z W Q l M j B S b 3 d z P C 9 J d G V t U G F 0 a D 4 8 L 0 l 0 Z W 1 M b 2 N h d G l v b j 4 8 U 3 R h Y m x l R W 5 0 c m l l c y A v P j w v S X R l b T 4 8 S X R l b T 4 8 S X R l b U x v Y 2 F 0 a W 9 u P j x J d G V t V H l w Z T 5 G b 3 J t d W x h P C 9 J d G V t V H l w Z T 4 8 S X R l b V B h d G g + U 2 V j d G l v b j E v d G J s M z E v U m V t b 3 Z l Z C U y M E N v b H V t b n M 8 L 0 l 0 Z W 1 Q Y X R o P j w v S X R l b U x v Y 2 F 0 a W 9 u P j x T d G F i b G V F b n R y a W V z I C 8 + P C 9 J d G V t P j x J d G V t P j x J d G V t T G 9 j Y X R p b 2 4 + P E l 0 Z W 1 U e X B l P k Z v c m 1 1 b G E 8 L 0 l 0 Z W 1 U e X B l P j x J d G V t U G F 0 a D 5 T Z W N 0 a W 9 u M S 9 0 Y m w z M j 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f d G J s M z I i I C 8 + P E V u d H J 5 I F R 5 c G U 9 I k Z p b G x l Z E N v b X B s Z X R l U m V z d W x 0 V G 9 X b 3 J r c 2 h l Z X Q i I F Z h b H V l P S J s M S I g L z 4 8 R W 5 0 c n k g V H l w Z T 0 i U m V j b 3 Z l c n l U Y X J n Z X R T a G V l d C I g V m F s d W U 9 I n N T a G V l d D Q i I C 8 + P E V u d H J 5 I F R 5 c G U 9 I l J l Y 2 9 2 Z X J 5 V G F y Z 2 V 0 Q 2 9 s d W 1 u I i B W Y W x 1 Z T 0 i b D E i I C 8 + P E V u d H J 5 I F R 5 c G U 9 I l J l Y 2 9 2 Z X J 5 V G F y Z 2 V 0 U m 9 3 I i B W Y W x 1 Z T 0 i b D E i I C 8 + P E V u d H J 5 I F R 5 c G U 9 I k Z p b G x F c n J v c k N v d W 5 0 I i B W Y W x 1 Z T 0 i b D A i I C 8 + P E V u d H J 5 I F R 5 c G U 9 I k Z p b G x M Y X N 0 V X B k Y X R l Z C I g V m F s d W U 9 I m Q y M D I w L T E w L T I 5 V D E 2 O j E w O j M z L j A x N z c 3 N D N a I i A v P j x F b n R y e S B U e X B l P S J G a W x s Q 2 9 s d W 1 u V H l w Z X M i I F Z h b H V l P S J z Q m d J R k F n V U N C U U l G Q W d Z P S I g L z 4 8 R W 5 0 c n k g V H l w Z T 0 i R m l s b E N v b H V t b k 5 h b W V z I i B W Y W x 1 Z T 0 i c 1 s m c X V v d D t B Z 2 U g K F l l Y X J z K S Z x d W 9 0 O y w m c X V v d D t N Y W x l J n F 1 b 3 Q 7 L C Z x d W 9 0 O 0 1 h b G U g K C U p J n F 1 b 3 Q 7 L C Z x d W 9 0 O 0 Z l b W F s Z S Z x d W 9 0 O y w m c X V v d D t G Z W 1 h b G U g K C U p J n F 1 b 3 Q 7 L C Z x d W 9 0 O 0 F t Y m l n d W 9 1 c y Z x d W 9 0 O y w m c X V v d D t B b W J p Z 3 V v d X M g K C U p J n F 1 b 3 Q 7 L C Z x d W 9 0 O 1 V u a 2 5 v d 2 4 m c X V v d D s s J n F 1 b 3 Q 7 V W 5 r b m 9 3 b i g l K S Z x d W 9 0 O y w m c X V v d D t U b 3 R h b C Z x d W 9 0 O y w m c X V v d D t U b 3 R h b C A o J S k m c X V v d D t d I i A v P j x F b n R y e S B U e X B l P S J R d W V y e U l E I i B W Y W x 1 Z T 0 i c 2 R i M j V k M T Z l L W Q 1 M G Q t N G U 0 Z i 0 4 M m E 5 L T I 4 Z m I 1 N j B h M m Q 2 Y y I g L z 4 8 R W 5 0 c n k g V H l w Z T 0 i R m l s b E V y c m 9 y Q 2 9 k Z S I g V m F s d W U 9 I n N V b m t u b 3 d u I i A v P j x F b n R y e S B U e X B l P S J G a W x s U 3 R h d H V z I i B W Y W x 1 Z T 0 i c 0 N v b X B s Z X R l I i A v P j x F b n R y e S B U e X B l P S J G a W x s Q 2 9 1 b n Q i I F Z h b H V l P S J s M T c i I C 8 + P E V u d H J 5 I F R 5 c G U 9 I k F k Z G V k V G 9 E Y X R h T W 9 k Z W w i I F Z h b H V l P S J s M C I g L z 4 8 R W 5 0 c n k g V H l w Z T 0 i U m V s Y X R p b 2 5 z a G l w S W 5 m b 0 N v b n R h a W 5 l c i I g V m F s d W U 9 I n N 7 J n F 1 b 3 Q 7 Y 2 9 s d W 1 u Q 2 9 1 b n Q m c X V v d D s 6 M T E s J n F 1 b 3 Q 7 a 2 V 5 Q 2 9 s d W 1 u T m F t Z X M m c X V v d D s 6 W 1 0 s J n F 1 b 3 Q 7 c X V l c n l S Z W x h d G l v b n N o a X B z J n F 1 b 3 Q 7 O l t d L C Z x d W 9 0 O 2 N v b H V t b k l k Z W 5 0 a X R p Z X M m c X V v d D s 6 W y Z x d W 9 0 O 0 9 k Y m M u R G F 0 Y V N v d X J j Z V x c L z E v Z H N u P V B J Q 0 F O Z X Q v U E l D Q U 5 l d C 9 B b m 5 1 Y W x S Z X B v c n Q v d G J s M z I u e 0 F n Z S A o W W V h c n M p L D B 9 J n F 1 b 3 Q 7 L C Z x d W 9 0 O 0 9 k Y m M u R G F 0 Y V N v d X J j Z V x c L z E v Z H N u P V B J Q 0 F O Z X Q v U E l D Q U 5 l d C 9 B b m 5 1 Y W x S Z X B v c n Q v d G J s M z I u e 0 1 h b G U s M X 0 m c X V v d D s s J n F 1 b 3 Q 7 T 2 R i Y y 5 E Y X R h U 2 9 1 c m N l X F w v M S 9 k c 2 4 9 U E l D Q U 5 l d C 9 Q S U N B T m V 0 L 0 F u b n V h b F J l c G 9 y d C 9 0 Y m w z M i 5 7 T W F s Z S A o J S k s M n 0 m c X V v d D s s J n F 1 b 3 Q 7 T 2 R i Y y 5 E Y X R h U 2 9 1 c m N l X F w v M S 9 k c 2 4 9 U E l D Q U 5 l d C 9 Q S U N B T m V 0 L 0 F u b n V h b F J l c G 9 y d C 9 0 Y m w z M i 5 7 R m V t Y W x l L D N 9 J n F 1 b 3 Q 7 L C Z x d W 9 0 O 0 9 k Y m M u R G F 0 Y V N v d X J j Z V x c L z E v Z H N u P V B J Q 0 F O Z X Q v U E l D Q U 5 l d C 9 B b m 5 1 Y W x S Z X B v c n Q v d G J s M z I u e 0 Z l b W F s Z S A o J S k s N H 0 m c X V v d D s s J n F 1 b 3 Q 7 T 2 R i Y y 5 E Y X R h U 2 9 1 c m N l X F w v M S 9 k c 2 4 9 U E l D Q U 5 l d C 9 Q S U N B T m V 0 L 0 F u b n V h b F J l c G 9 y d C 9 0 Y m w z M i 5 7 Q W 1 i a W d 1 b 3 V z L D V 9 J n F 1 b 3 Q 7 L C Z x d W 9 0 O 0 9 k Y m M u R G F 0 Y V N v d X J j Z V x c L z E v Z H N u P V B J Q 0 F O Z X Q v U E l D Q U 5 l d C 9 B b m 5 1 Y W x S Z X B v c n Q v d G J s M z I u e 0 F t Y m l n d W 9 1 c y A o J S k s N n 0 m c X V v d D s s J n F 1 b 3 Q 7 T 2 R i Y y 5 E Y X R h U 2 9 1 c m N l X F w v M S 9 k c 2 4 9 U E l D Q U 5 l d C 9 Q S U N B T m V 0 L 0 F u b n V h b F J l c G 9 y d C 9 0 Y m w z M i 5 7 V W 5 r b m 9 3 b i w 3 f S Z x d W 9 0 O y w m c X V v d D t P Z G J j L k R h d G F T b 3 V y Y 2 V c X C 8 x L 2 R z b j 1 Q S U N B T m V 0 L 1 B J Q 0 F O Z X Q v Q W 5 u d W F s U m V w b 3 J 0 L 3 R i b D M y L n t V b m t u b 3 d u K C U p L D h 9 J n F 1 b 3 Q 7 L C Z x d W 9 0 O 0 9 k Y m M u R G F 0 Y V N v d X J j Z V x c L z E v Z H N u P V B J Q 0 F O Z X Q v U E l D Q U 5 l d C 9 B b m 5 1 Y W x S Z X B v c n Q v d G J s M z I u e 1 R v d G F s L D l 9 J n F 1 b 3 Q 7 L C Z x d W 9 0 O 0 9 k Y m M u R G F 0 Y V N v d X J j Z V x c L z E v Z H N u P V B J Q 0 F O Z X Q v U E l D Q U 5 l d C 9 B b m 5 1 Y W x S Z X B v c n Q v d G J s M z I u e 1 R v d G F s I C g l K S w x M H 0 m c X V v d D t d L C Z x d W 9 0 O 0 N v b H V t b k N v d W 5 0 J n F 1 b 3 Q 7 O j E x L C Z x d W 9 0 O 0 t l e U N v b H V t b k 5 h b W V z J n F 1 b 3 Q 7 O l t d L C Z x d W 9 0 O 0 N v b H V t b k l k Z W 5 0 a X R p Z X M m c X V v d D s 6 W y Z x d W 9 0 O 0 9 k Y m M u R G F 0 Y V N v d X J j Z V x c L z E v Z H N u P V B J Q 0 F O Z X Q v U E l D Q U 5 l d C 9 B b m 5 1 Y W x S Z X B v c n Q v d G J s M z I u e 0 F n Z S A o W W V h c n M p L D B 9 J n F 1 b 3 Q 7 L C Z x d W 9 0 O 0 9 k Y m M u R G F 0 Y V N v d X J j Z V x c L z E v Z H N u P V B J Q 0 F O Z X Q v U E l D Q U 5 l d C 9 B b m 5 1 Y W x S Z X B v c n Q v d G J s M z I u e 0 1 h b G U s M X 0 m c X V v d D s s J n F 1 b 3 Q 7 T 2 R i Y y 5 E Y X R h U 2 9 1 c m N l X F w v M S 9 k c 2 4 9 U E l D Q U 5 l d C 9 Q S U N B T m V 0 L 0 F u b n V h b F J l c G 9 y d C 9 0 Y m w z M i 5 7 T W F s Z S A o J S k s M n 0 m c X V v d D s s J n F 1 b 3 Q 7 T 2 R i Y y 5 E Y X R h U 2 9 1 c m N l X F w v M S 9 k c 2 4 9 U E l D Q U 5 l d C 9 Q S U N B T m V 0 L 0 F u b n V h b F J l c G 9 y d C 9 0 Y m w z M i 5 7 R m V t Y W x l L D N 9 J n F 1 b 3 Q 7 L C Z x d W 9 0 O 0 9 k Y m M u R G F 0 Y V N v d X J j Z V x c L z E v Z H N u P V B J Q 0 F O Z X Q v U E l D Q U 5 l d C 9 B b m 5 1 Y W x S Z X B v c n Q v d G J s M z I u e 0 Z l b W F s Z S A o J S k s N H 0 m c X V v d D s s J n F 1 b 3 Q 7 T 2 R i Y y 5 E Y X R h U 2 9 1 c m N l X F w v M S 9 k c 2 4 9 U E l D Q U 5 l d C 9 Q S U N B T m V 0 L 0 F u b n V h b F J l c G 9 y d C 9 0 Y m w z M i 5 7 Q W 1 i a W d 1 b 3 V z L D V 9 J n F 1 b 3 Q 7 L C Z x d W 9 0 O 0 9 k Y m M u R G F 0 Y V N v d X J j Z V x c L z E v Z H N u P V B J Q 0 F O Z X Q v U E l D Q U 5 l d C 9 B b m 5 1 Y W x S Z X B v c n Q v d G J s M z I u e 0 F t Y m l n d W 9 1 c y A o J S k s N n 0 m c X V v d D s s J n F 1 b 3 Q 7 T 2 R i Y y 5 E Y X R h U 2 9 1 c m N l X F w v M S 9 k c 2 4 9 U E l D Q U 5 l d C 9 Q S U N B T m V 0 L 0 F u b n V h b F J l c G 9 y d C 9 0 Y m w z M i 5 7 V W 5 r b m 9 3 b i w 3 f S Z x d W 9 0 O y w m c X V v d D t P Z G J j L k R h d G F T b 3 V y Y 2 V c X C 8 x L 2 R z b j 1 Q S U N B T m V 0 L 1 B J Q 0 F O Z X Q v Q W 5 u d W F s U m V w b 3 J 0 L 3 R i b D M y L n t V b m t u b 3 d u K C U p L D h 9 J n F 1 b 3 Q 7 L C Z x d W 9 0 O 0 9 k Y m M u R G F 0 Y V N v d X J j Z V x c L z E v Z H N u P V B J Q 0 F O Z X Q v U E l D Q U 5 l d C 9 B b m 5 1 Y W x S Z X B v c n Q v d G J s M z I u e 1 R v d G F s L D l 9 J n F 1 b 3 Q 7 L C Z x d W 9 0 O 0 9 k Y m M u R G F 0 Y V N v d X J j Z V x c L z E v Z H N u P V B J Q 0 F O Z X Q v U E l D Q U 5 l d C 9 B b m 5 1 Y W x S Z X B v c n Q v d G J s M z I u e 1 R v d G F s I C g l K S w x M H 0 m c X V v d D t d L C Z x d W 9 0 O 1 J l b G F 0 a W 9 u c 2 h p c E l u Z m 8 m c X V v d D s 6 W 1 1 9 I i A v P j w v U 3 R h Y m x l R W 5 0 c m l l c z 4 8 L 0 l 0 Z W 0 + P E l 0 Z W 0 + P E l 0 Z W 1 M b 2 N h d G l v b j 4 8 S X R l b V R 5 c G U + R m 9 y b X V s Y T w v S X R l b V R 5 c G U + P E l 0 Z W 1 Q Y X R o P l N l Y 3 R p b 2 4 x L 3 R i b D M y L 1 N v d X J j Z T w v S X R l b V B h d G g + P C 9 J d G V t T G 9 j Y X R p b 2 4 + P F N 0 Y W J s Z U V u d H J p Z X M g L z 4 8 L 0 l 0 Z W 0 + P E l 0 Z W 0 + P E l 0 Z W 1 M b 2 N h d G l v b j 4 8 S X R l b V R 5 c G U + R m 9 y b X V s Y T w v S X R l b V R 5 c G U + P E l 0 Z W 1 Q Y X R o P l N l Y 3 R p b 2 4 x L 3 R i b D M y L 1 B J Q 0 F O Z X R B b m 9 u X 0 R h d G F i Y X N l P C 9 J d G V t U G F 0 a D 4 8 L 0 l 0 Z W 1 M b 2 N h d G l v b j 4 8 U 3 R h Y m x l R W 5 0 c m l l c y A v P j w v S X R l b T 4 8 S X R l b T 4 8 S X R l b U x v Y 2 F 0 a W 9 u P j x J d G V t V H l w Z T 5 G b 3 J t d W x h P C 9 J d G V t V H l w Z T 4 8 S X R l b V B h d G g + U 2 V j d G l v b j E v d G J s M z I v Z G J v X 1 N j a G V t Y T w v S X R l b V B h d G g + P C 9 J d G V t T G 9 j Y X R p b 2 4 + P F N 0 Y W J s Z U V u d H J p Z X M g L z 4 8 L 0 l 0 Z W 0 + P E l 0 Z W 0 + P E l 0 Z W 1 M b 2 N h d G l v b j 4 8 S X R l b V R 5 c G U + R m 9 y b X V s Y T w v S X R l b V R 5 c G U + P E l 0 Z W 1 Q Y X R o P l N l Y 3 R p b 2 4 x L 3 R i b D M y L 3 R i b D M y X 1 R h Y m x l P C 9 J d G V t U G F 0 a D 4 8 L 0 l 0 Z W 1 M b 2 N h d G l v b j 4 8 U 3 R h Y m x l R W 5 0 c m l l c y A v P j w v S X R l b T 4 8 S X R l b T 4 8 S X R l b U x v Y 2 F 0 a W 9 u P j x J d G V t V H l w Z T 5 G b 3 J t d W x h P C 9 J d G V t V H l w Z T 4 8 S X R l b V B h d G g + U 2 V j d G l v b j E v d G J s M z I v U 2 9 y d G V k J T I w U m 9 3 c z w v S X R l b V B h d G g + P C 9 J d G V t T G 9 j Y X R p b 2 4 + P F N 0 Y W J s Z U V u d H J p Z X M g L z 4 8 L 0 l 0 Z W 0 + P E l 0 Z W 0 + P E l 0 Z W 1 M b 2 N h d G l v b j 4 8 S X R l b V R 5 c G U + R m 9 y b X V s Y T w v S X R l b V R 5 c G U + P E l 0 Z W 1 Q Y X R o P l N l Y 3 R p b 2 4 x L 3 R i b D M y L 1 J l b W 9 2 Z W Q l M j B D b 2 x 1 b W 5 z P C 9 J d G V t U G F 0 a D 4 8 L 0 l 0 Z W 1 M b 2 N h d G l v b j 4 8 U 3 R h Y m x l R W 5 0 c m l l c y A v P j w v S X R l b T 4 8 S X R l b T 4 8 S X R l b U x v Y 2 F 0 a W 9 u P j x J d G V t V H l w Z T 5 G b 3 J t d W x h P C 9 J d G V t V H l w Z T 4 8 S X R l b V B h d G g + U 2 V j d G l v b j E v d G J s M z M 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X 3 R i b D M z I i A v P j x F b n R y e S B U e X B l P S J G a W x s Z W R D b 2 1 w b G V 0 Z V J l c 3 V s d F R v V 2 9 y a 3 N o Z W V 0 I i B W Y W x 1 Z T 0 i b D E i I C 8 + P E V u d H J 5 I F R 5 c G U 9 I l J l Y 2 9 2 Z X J 5 V G F y Z 2 V 0 U 2 h l Z X Q i I F Z h b H V l P S J z U 2 h l Z X Q 1 I i A v P j x F b n R y e S B U e X B l P S J S Z W N v d m V y e V R h c m d l d E N v b H V t b i I g V m F s d W U 9 I m w x I i A v P j x F b n R y e S B U e X B l P S J S Z W N v d m V y e V R h c m d l d F J v d y I g V m F s d W U 9 I m w x I i A v P j x F b n R y e S B U e X B l P S J G a W x s T G F z d F V w Z G F 0 Z W Q i I F Z h b H V l P S J k M j A y M C 0 x M i 0 w M l Q x N D o x M T o y N C 4 5 O D A 5 O T g 3 W i I g L z 4 8 R W 5 0 c n k g V H l w Z T 0 i R m l s b E N v b H V t b l R 5 c G V z I i B W Y W x 1 Z T 0 i c 0 J n W U N C Z 0 l H Q W d Z Q 0 J n S U c i I C 8 + P E V u d H J 5 I F R 5 c G U 9 I k Z p b G x D b 2 x 1 b W 5 O Y W 1 l c y I g V m F s d W U 9 I n N b J n F 1 b 3 Q 7 W W V h c i Z x d W 9 0 O y w m c X V v d D t P c m d h b m l z Y X R p b 2 4 m c X V v d D s s J n F 1 b 3 Q 7 X H U w M D N j M S Z x d W 9 0 O y w m c X V v d D t c d T A w M 2 M x I C g l K S Z x d W 9 0 O y w m c X V v d D s x L T Q m c X V v d D s s J n F 1 b 3 Q 7 M S 0 0 I C g l K S Z x d W 9 0 O y w m c X V v d D s 1 L T E w J n F 1 b 3 Q 7 L C Z x d W 9 0 O z U t M T A g K C U p J n F 1 b 3 Q 7 L C Z x d W 9 0 O z E x L T E 1 J n F 1 b 3 Q 7 L C Z x d W 9 0 O z E x L T E 1 I C g l K S Z x d W 9 0 O y w m c X V v d D t U b 3 R h b C Z x d W 9 0 O y w m c X V v d D t U b 3 R h b C A o J S k m c X V v d D t d I i A v P j x F b n R y e S B U e X B l P S J R d W V y e U l E I i B W Y W x 1 Z T 0 i c z c w Y z d k N m R j L T k 2 N m Q t N D l i N C 1 h M 2 Z m L T d k Z D N k N T A 2 Y 2 F m N y I g L z 4 8 R W 5 0 c n k g V H l w Z T 0 i R m l s b E V y c m 9 y Q 2 9 1 b n Q i I F Z h b H V l P S J s M C I g L z 4 8 R W 5 0 c n k g V H l w Z T 0 i R m l s b F N 0 Y X R 1 c y I g V m F s d W U 9 I n N D b 2 1 w b G V 0 Z S I g L z 4 8 R W 5 0 c n k g V H l w Z T 0 i R m l s b E V y c m 9 y Q 2 9 k Z S I g V m F s d W U 9 I n N V b m t u b 3 d u I i A v P j x F b n R y e S B U e X B l P S J G a W x s Q 2 9 1 b n Q i I F Z h b H V l P S J s M T A w I i A v P j x F b n R y e S B U e X B l P S J S Z W x h d G l v b n N o a X B J b m Z v Q 2 9 u d G F p b m V y I i B W Y W x 1 Z T 0 i c 3 s m c X V v d D t j b 2 x 1 b W 5 D b 3 V u d C Z x d W 9 0 O z o x M i w m c X V v d D t r Z X l D b 2 x 1 b W 5 O Y W 1 l c y Z x d W 9 0 O z p b X S w m c X V v d D t x d W V y e V J l b G F 0 a W 9 u c 2 h p c H M m c X V v d D s 6 W 1 0 s J n F 1 b 3 Q 7 Y 2 9 s d W 1 u S W R l b n R p d G l l c y Z x d W 9 0 O z p b J n F 1 b 3 Q 7 T 2 R i Y y 5 E Y X R h U 2 9 1 c m N l X F w v M S 9 k c 2 4 9 U E l D Q U 5 l d C 9 Q S U N B T m V 0 L 0 F u b n V h b F J l c G 9 y d C 9 0 Y m w z M y 5 7 W W V h c i w w f S Z x d W 9 0 O y w m c X V v d D t P Z G J j L k R h d G F T b 3 V y Y 2 V c X C 8 x L 2 R z b j 1 Q S U N B T m V 0 L 1 B J Q 0 F O Z X Q v Q W 5 u d W F s U m V w b 3 J 0 L 3 R i b D M z L n t P c m d h b m l z Y X R p b 2 4 s M X 0 m c X V v d D s s J n F 1 b 3 Q 7 T 2 R i Y y 5 E Y X R h U 2 9 1 c m N l X F w v M S 9 k c 2 4 9 U E l D Q U 5 l d C 9 Q S U N B T m V 0 L 0 F u b n V h b F J l c G 9 y d C 9 0 Y m w z M y 5 7 X H U w M D N j M S w y f S Z x d W 9 0 O y w m c X V v d D t P Z G J j L k R h d G F T b 3 V y Y 2 V c X C 8 x L 2 R z b j 1 Q S U N B T m V 0 L 1 B J Q 0 F O Z X Q v Q W 5 u d W F s U m V w b 3 J 0 L 3 R i b D M z L n t c d T A w M 2 M x I C g l K S w z f S Z x d W 9 0 O y w m c X V v d D t P Z G J j L k R h d G F T b 3 V y Y 2 V c X C 8 x L 2 R z b j 1 Q S U N B T m V 0 L 1 B J Q 0 F O Z X Q v Q W 5 u d W F s U m V w b 3 J 0 L 3 R i b D M z L n s x L T Q s N H 0 m c X V v d D s s J n F 1 b 3 Q 7 T 2 R i Y y 5 E Y X R h U 2 9 1 c m N l X F w v M S 9 k c 2 4 9 U E l D Q U 5 l d C 9 Q S U N B T m V 0 L 0 F u b n V h b F J l c G 9 y d C 9 0 Y m w z M y 5 7 M S 0 0 I C g l K S w 1 f S Z x d W 9 0 O y w m c X V v d D t P Z G J j L k R h d G F T b 3 V y Y 2 V c X C 8 x L 2 R z b j 1 Q S U N B T m V 0 L 1 B J Q 0 F O Z X Q v Q W 5 u d W F s U m V w b 3 J 0 L 3 R i b D M z L n s 1 L T E w L D Z 9 J n F 1 b 3 Q 7 L C Z x d W 9 0 O 0 9 k Y m M u R G F 0 Y V N v d X J j Z V x c L z E v Z H N u P V B J Q 0 F O Z X Q v U E l D Q U 5 l d C 9 B b m 5 1 Y W x S Z X B v c n Q v d G J s M z M u e z U t M T A g K C U p L D d 9 J n F 1 b 3 Q 7 L C Z x d W 9 0 O 0 9 k Y m M u R G F 0 Y V N v d X J j Z V x c L z E v Z H N u P V B J Q 0 F O Z X Q v U E l D Q U 5 l d C 9 B b m 5 1 Y W x S Z X B v c n Q v d G J s M z M u e z E x L T E 1 L D h 9 J n F 1 b 3 Q 7 L C Z x d W 9 0 O 0 9 k Y m M u R G F 0 Y V N v d X J j Z V x c L z E v Z H N u P V B J Q 0 F O Z X Q v U E l D Q U 5 l d C 9 B b m 5 1 Y W x S Z X B v c n Q v d G J s M z M u e z E x L T E 1 I C g l K S w 5 f S Z x d W 9 0 O y w m c X V v d D t P Z G J j L k R h d G F T b 3 V y Y 2 V c X C 8 x L 2 R z b j 1 Q S U N B T m V 0 L 1 B J Q 0 F O Z X Q v Q W 5 u d W F s U m V w b 3 J 0 L 3 R i b D M z L n t U b 3 R h b C w x M H 0 m c X V v d D s s J n F 1 b 3 Q 7 T 2 R i Y y 5 E Y X R h U 2 9 1 c m N l X F w v M S 9 k c 2 4 9 U E l D Q U 5 l d C 9 Q S U N B T m V 0 L 0 F u b n V h b F J l c G 9 y d C 9 0 Y m w z M y 5 7 V G 9 0 Y W w g K C U p L D E x f S Z x d W 9 0 O 1 0 s J n F 1 b 3 Q 7 Q 2 9 s d W 1 u Q 2 9 1 b n Q m c X V v d D s 6 M T I s J n F 1 b 3 Q 7 S 2 V 5 Q 2 9 s d W 1 u T m F t Z X M m c X V v d D s 6 W 1 0 s J n F 1 b 3 Q 7 Q 2 9 s d W 1 u S W R l b n R p d G l l c y Z x d W 9 0 O z p b J n F 1 b 3 Q 7 T 2 R i Y y 5 E Y X R h U 2 9 1 c m N l X F w v M S 9 k c 2 4 9 U E l D Q U 5 l d C 9 Q S U N B T m V 0 L 0 F u b n V h b F J l c G 9 y d C 9 0 Y m w z M y 5 7 W W V h c i w w f S Z x d W 9 0 O y w m c X V v d D t P Z G J j L k R h d G F T b 3 V y Y 2 V c X C 8 x L 2 R z b j 1 Q S U N B T m V 0 L 1 B J Q 0 F O Z X Q v Q W 5 u d W F s U m V w b 3 J 0 L 3 R i b D M z L n t P c m d h b m l z Y X R p b 2 4 s M X 0 m c X V v d D s s J n F 1 b 3 Q 7 T 2 R i Y y 5 E Y X R h U 2 9 1 c m N l X F w v M S 9 k c 2 4 9 U E l D Q U 5 l d C 9 Q S U N B T m V 0 L 0 F u b n V h b F J l c G 9 y d C 9 0 Y m w z M y 5 7 X H U w M D N j M S w y f S Z x d W 9 0 O y w m c X V v d D t P Z G J j L k R h d G F T b 3 V y Y 2 V c X C 8 x L 2 R z b j 1 Q S U N B T m V 0 L 1 B J Q 0 F O Z X Q v Q W 5 u d W F s U m V w b 3 J 0 L 3 R i b D M z L n t c d T A w M 2 M x I C g l K S w z f S Z x d W 9 0 O y w m c X V v d D t P Z G J j L k R h d G F T b 3 V y Y 2 V c X C 8 x L 2 R z b j 1 Q S U N B T m V 0 L 1 B J Q 0 F O Z X Q v Q W 5 u d W F s U m V w b 3 J 0 L 3 R i b D M z L n s x L T Q s N H 0 m c X V v d D s s J n F 1 b 3 Q 7 T 2 R i Y y 5 E Y X R h U 2 9 1 c m N l X F w v M S 9 k c 2 4 9 U E l D Q U 5 l d C 9 Q S U N B T m V 0 L 0 F u b n V h b F J l c G 9 y d C 9 0 Y m w z M y 5 7 M S 0 0 I C g l K S w 1 f S Z x d W 9 0 O y w m c X V v d D t P Z G J j L k R h d G F T b 3 V y Y 2 V c X C 8 x L 2 R z b j 1 Q S U N B T m V 0 L 1 B J Q 0 F O Z X Q v Q W 5 u d W F s U m V w b 3 J 0 L 3 R i b D M z L n s 1 L T E w L D Z 9 J n F 1 b 3 Q 7 L C Z x d W 9 0 O 0 9 k Y m M u R G F 0 Y V N v d X J j Z V x c L z E v Z H N u P V B J Q 0 F O Z X Q v U E l D Q U 5 l d C 9 B b m 5 1 Y W x S Z X B v c n Q v d G J s M z M u e z U t M T A g K C U p L D d 9 J n F 1 b 3 Q 7 L C Z x d W 9 0 O 0 9 k Y m M u R G F 0 Y V N v d X J j Z V x c L z E v Z H N u P V B J Q 0 F O Z X Q v U E l D Q U 5 l d C 9 B b m 5 1 Y W x S Z X B v c n Q v d G J s M z M u e z E x L T E 1 L D h 9 J n F 1 b 3 Q 7 L C Z x d W 9 0 O 0 9 k Y m M u R G F 0 Y V N v d X J j Z V x c L z E v Z H N u P V B J Q 0 F O Z X Q v U E l D Q U 5 l d C 9 B b m 5 1 Y W x S Z X B v c n Q v d G J s M z M u e z E x L T E 1 I C g l K S w 5 f S Z x d W 9 0 O y w m c X V v d D t P Z G J j L k R h d G F T b 3 V y Y 2 V c X C 8 x L 2 R z b j 1 Q S U N B T m V 0 L 1 B J Q 0 F O Z X Q v Q W 5 u d W F s U m V w b 3 J 0 L 3 R i b D M z L n t U b 3 R h b C w x M H 0 m c X V v d D s s J n F 1 b 3 Q 7 T 2 R i Y y 5 E Y X R h U 2 9 1 c m N l X F w v M S 9 k c 2 4 9 U E l D Q U 5 l d C 9 Q S U N B T m V 0 L 0 F u b n V h b F J l c G 9 y d C 9 0 Y m w z M y 5 7 V G 9 0 Y W w g K C U p L D E x f S Z x d W 9 0 O 1 0 s J n F 1 b 3 Q 7 U m V s Y X R p b 2 5 z a G l w S W 5 m b y Z x d W 9 0 O z p b X X 0 i I C 8 + P E V u d H J 5 I F R 5 c G U 9 I k F k Z G V k V G 9 E Y X R h T W 9 k Z W w i I F Z h b H V l P S J s M C I g L z 4 8 L 1 N 0 Y W J s Z U V u d H J p Z X M + P C 9 J d G V t P j x J d G V t P j x J d G V t T G 9 j Y X R p b 2 4 + P E l 0 Z W 1 U e X B l P k Z v c m 1 1 b G E 8 L 0 l 0 Z W 1 U e X B l P j x J d G V t U G F 0 a D 5 T Z W N 0 a W 9 u M S 9 0 Y m w z M y 9 T b 3 V y Y 2 U 8 L 0 l 0 Z W 1 Q Y X R o P j w v S X R l b U x v Y 2 F 0 a W 9 u P j x T d G F i b G V F b n R y a W V z I C 8 + P C 9 J d G V t P j x J d G V t P j x J d G V t T G 9 j Y X R p b 2 4 + P E l 0 Z W 1 U e X B l P k Z v c m 1 1 b G E 8 L 0 l 0 Z W 1 U e X B l P j x J d G V t U G F 0 a D 5 T Z W N 0 a W 9 u M S 9 0 Y m w z M y 9 Q S U N B T m V 0 Q W 5 v b l 9 E Y X R h Y m F z Z T w v S X R l b V B h d G g + P C 9 J d G V t T G 9 j Y X R p b 2 4 + P F N 0 Y W J s Z U V u d H J p Z X M g L z 4 8 L 0 l 0 Z W 0 + P E l 0 Z W 0 + P E l 0 Z W 1 M b 2 N h d G l v b j 4 8 S X R l b V R 5 c G U + R m 9 y b X V s Y T w v S X R l b V R 5 c G U + P E l 0 Z W 1 Q Y X R o P l N l Y 3 R p b 2 4 x L 3 R i b D M z L 2 R i b 1 9 T Y 2 h l b W E 8 L 0 l 0 Z W 1 Q Y X R o P j w v S X R l b U x v Y 2 F 0 a W 9 u P j x T d G F i b G V F b n R y a W V z I C 8 + P C 9 J d G V t P j x J d G V t P j x J d G V t T G 9 j Y X R p b 2 4 + P E l 0 Z W 1 U e X B l P k Z v c m 1 1 b G E 8 L 0 l 0 Z W 1 U e X B l P j x J d G V t U G F 0 a D 5 T Z W N 0 a W 9 u M S 9 0 Y m w z M y 9 0 Y m w z M 1 9 U Y W J s Z T w v S X R l b V B h d G g + P C 9 J d G V t T G 9 j Y X R p b 2 4 + P F N 0 Y W J s Z U V u d H J p Z X M g L z 4 8 L 0 l 0 Z W 0 + P E l 0 Z W 0 + P E l 0 Z W 1 M b 2 N h d G l v b j 4 8 S X R l b V R 5 c G U + R m 9 y b X V s Y T w v S X R l b V R 5 c G U + P E l 0 Z W 1 Q Y X R o P l N l Y 3 R p b 2 4 x L 3 R i b D M z L 1 N v c n R l Z C U y M F J v d 3 M 8 L 0 l 0 Z W 1 Q Y X R o P j w v S X R l b U x v Y 2 F 0 a W 9 u P j x T d G F i b G V F b n R y a W V z I C 8 + P C 9 J d G V t P j x J d G V t P j x J d G V t T G 9 j Y X R p b 2 4 + P E l 0 Z W 1 U e X B l P k Z v c m 1 1 b G E 8 L 0 l 0 Z W 1 U e X B l P j x J d G V t U G F 0 a D 5 T Z W N 0 a W 9 u M S 9 0 Y m w z M y 9 S Z W 1 v d m V k J T I w Q 2 9 s d W 1 u c z w v S X R l b V B h d G g + P C 9 J d G V t T G 9 j Y X R p b 2 4 + P F N 0 Y W J s Z U V u d H J p Z X M g L z 4 8 L 0 l 0 Z W 0 + P E l 0 Z W 0 + P E l 0 Z W 1 M b 2 N h d G l v b j 4 8 S X R l b V R 5 c G U + R m 9 y b X V s Y T w v S X R l b V R 5 c G U + P E l 0 Z W 1 Q Y X R o P l N l Y 3 R p b 2 4 x L 3 R i b D M z Y S U y M C g y K T w v S X R l b V B h d G g + P C 9 J d G V t T G 9 j Y X R p b 2 4 + P F N 0 Y W J s Z U V u d H J p Z X M + P E V u d H J 5 I F R 5 c G U 9 I k l z U H J p d m F 0 Z S I g V m F s d W U 9 I m w w I i A v P j x F b n R y e S B U e X B l P S J O Y X Z p Z 2 F 0 a W 9 u U 3 R l c E 5 h b W U i I F Z h b H V l P S J z T m F 2 a W d h d G l v b i I g L z 4 8 R W 5 0 c n k g V H l w Z T 0 i Q n V m Z m V y T m V 4 d F J l Z n J l c 2 g i I F Z h b H V l P S J s M S I g L z 4 8 R W 5 0 c n k g V H l w Z T 0 i U m V z d W x 0 V H l w Z S I g V m F s d W U 9 I n N U Y W J s Z S 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S Z W N v d m V y e V R h c m d l d F N o Z W V 0 I i B W Y W x 1 Z T 0 i c 1 N o Z W V 0 N i I g L z 4 8 R W 5 0 c n k g V H l w Z T 0 i U m V j b 3 Z l c n l U Y X J n Z X R D b 2 x 1 b W 4 i I F Z h b H V l P S J s M S I g L z 4 8 R W 5 0 c n k g V H l w Z T 0 i U m V j b 3 Z l c n l U Y X J n Z X R S b 3 c i I F Z h b H V l P S J s M S I g L z 4 8 R W 5 0 c n k g V H l w Z T 0 i R m l s b E N v b H V t b k 5 h b W V z I i B W Y W x 1 Z T 0 i c 1 s m c X V v d D t D b 3 V u d H J 5 J n F 1 b 3 Q 7 L C Z x d W 9 0 O 1 l l Y X I g M S Z x d W 9 0 O y w m c X V v d D t Z Z W F y I D E g K C U p J n F 1 b 3 Q 7 L C Z x d W 9 0 O 1 l l Y X I g M i Z x d W 9 0 O y w m c X V v d D t Z Z W F y I D I g K C U p J n F 1 b 3 Q 7 L C Z x d W 9 0 O 1 l l Y X I g M y Z x d W 9 0 O y w m c X V v d D t Z Z W F y I D M g K C U p J n F 1 b 3 Q 7 L C Z x d W 9 0 O 1 R v d G F s J n F 1 b 3 Q 7 L C Z x d W 9 0 O 1 R v d G F s I C g l K S Z x d W 9 0 O 1 0 i I C 8 + P E V u d H J 5 I F R 5 c G U 9 I k Z p b G x D b 2 x 1 b W 5 U e X B l c y I g V m F s d W U 9 I n N C Z 0 l H Q W d Z Q 0 J n S U c i I C 8 + P E V u d H J 5 I F R 5 c G U 9 I k Z p b G x M Y X N 0 V X B k Y X R l Z C I g V m F s d W U 9 I m Q y M D I w L T E w L T I x V D E w O j E 4 O j A 4 L j A 5 N z c 4 M z J a I i A v P j x F b n R y e S B U e X B l P S J G a W x s R X J y b 3 J D b 3 V u d C I g V m F s d W U 9 I m w w I i A v P j x F b n R y e S B U e X B l P S J G a W x s R X J y b 3 J D b 2 R l I i B W Y W x 1 Z T 0 i c 1 V u a 2 5 v d 2 4 i I C 8 + P E V u d H J 5 I F R 5 c G U 9 I k Z p b G x T d G F 0 d X M i I F Z h b H V l P S J z Q 2 9 t c G x l d G U i I C 8 + P E V u d H J 5 I F R 5 c G U 9 I k F k Z G V k V G 9 E Y X R h T W 9 k Z W w i I F Z h b H V l P S J s M C I g L z 4 8 R W 5 0 c n k g V H l w Z T 0 i R m l s b E N v d W 5 0 I i B W Y W x 1 Z T 0 i b D Y i I C 8 + P E V u d H J 5 I F R 5 c G U 9 I l J l b G F 0 a W 9 u c 2 h p c E l u Z m 9 D b 2 5 0 Y W l u Z X I i I F Z h b H V l P S J z e y Z x d W 9 0 O 2 N v b H V t b k N v d W 5 0 J n F 1 b 3 Q 7 O j k s J n F 1 b 3 Q 7 a 2 V 5 Q 2 9 s d W 1 u T m F t Z X M m c X V v d D s 6 W 1 0 s J n F 1 b 3 Q 7 c X V l c n l S Z W x h d G l v b n N o a X B z J n F 1 b 3 Q 7 O l t d L C Z x d W 9 0 O 2 N v b H V t b k l k Z W 5 0 a X R p Z X M m c X V v d D s 6 W y Z x d W 9 0 O 0 9 k Y m M u R G F 0 Y V N v d X J j Z V x c L z E v Z H N u P V B J Q 0 F O Z X Q v U E l D Q U 5 l d C 9 B b m 5 1 Y W x S Z X B v c n Q v d G J s M z N h L n t D b 3 V u d H J 5 L D B 9 J n F 1 b 3 Q 7 L C Z x d W 9 0 O 0 9 k Y m M u R G F 0 Y V N v d X J j Z V x c L z E v Z H N u P V B J Q 0 F O Z X Q v U E l D Q U 5 l d C 9 B b m 5 1 Y W x S Z X B v c n Q v d G J s M z N h L n t Z Z W F y I D E s M X 0 m c X V v d D s s J n F 1 b 3 Q 7 T 2 R i Y y 5 E Y X R h U 2 9 1 c m N l X F w v M S 9 k c 2 4 9 U E l D Q U 5 l d C 9 Q S U N B T m V 0 L 0 F u b n V h b F J l c G 9 y d C 9 0 Y m w z M 2 E u e 1 l l Y X I g M S A o J S k s M n 0 m c X V v d D s s J n F 1 b 3 Q 7 T 2 R i Y y 5 E Y X R h U 2 9 1 c m N l X F w v M S 9 k c 2 4 9 U E l D Q U 5 l d C 9 Q S U N B T m V 0 L 0 F u b n V h b F J l c G 9 y d C 9 0 Y m w z M 2 E u e 1 l l Y X I g M i w z f S Z x d W 9 0 O y w m c X V v d D t P Z G J j L k R h d G F T b 3 V y Y 2 V c X C 8 x L 2 R z b j 1 Q S U N B T m V 0 L 1 B J Q 0 F O Z X Q v Q W 5 u d W F s U m V w b 3 J 0 L 3 R i b D M z Y S 5 7 W W V h c i A y I C g l K S w 0 f S Z x d W 9 0 O y w m c X V v d D t P Z G J j L k R h d G F T b 3 V y Y 2 V c X C 8 x L 2 R z b j 1 Q S U N B T m V 0 L 1 B J Q 0 F O Z X Q v Q W 5 u d W F s U m V w b 3 J 0 L 3 R i b D M z Y S 5 7 W W V h c i A z L D V 9 J n F 1 b 3 Q 7 L C Z x d W 9 0 O 0 9 k Y m M u R G F 0 Y V N v d X J j Z V x c L z E v Z H N u P V B J Q 0 F O Z X Q v U E l D Q U 5 l d C 9 B b m 5 1 Y W x S Z X B v c n Q v d G J s M z N h L n t Z Z W F y I D M g K C U p L D Z 9 J n F 1 b 3 Q 7 L C Z x d W 9 0 O 0 9 k Y m M u R G F 0 Y V N v d X J j Z V x c L z E v Z H N u P V B J Q 0 F O Z X Q v U E l D Q U 5 l d C 9 B b m 5 1 Y W x S Z X B v c n Q v d G J s M z N h L n t U b 3 R h b C w 3 f S Z x d W 9 0 O y w m c X V v d D t P Z G J j L k R h d G F T b 3 V y Y 2 V c X C 8 x L 2 R z b j 1 Q S U N B T m V 0 L 1 B J Q 0 F O Z X Q v Q W 5 u d W F s U m V w b 3 J 0 L 3 R i b D M z Y S 5 7 V G 9 0 Y W w g K C U p L D h 9 J n F 1 b 3 Q 7 X S w m c X V v d D t D b 2 x 1 b W 5 D b 3 V u d C Z x d W 9 0 O z o 5 L C Z x d W 9 0 O 0 t l e U N v b H V t b k 5 h b W V z J n F 1 b 3 Q 7 O l t d L C Z x d W 9 0 O 0 N v b H V t b k l k Z W 5 0 a X R p Z X M m c X V v d D s 6 W y Z x d W 9 0 O 0 9 k Y m M u R G F 0 Y V N v d X J j Z V x c L z E v Z H N u P V B J Q 0 F O Z X Q v U E l D Q U 5 l d C 9 B b m 5 1 Y W x S Z X B v c n Q v d G J s M z N h L n t D b 3 V u d H J 5 L D B 9 J n F 1 b 3 Q 7 L C Z x d W 9 0 O 0 9 k Y m M u R G F 0 Y V N v d X J j Z V x c L z E v Z H N u P V B J Q 0 F O Z X Q v U E l D Q U 5 l d C 9 B b m 5 1 Y W x S Z X B v c n Q v d G J s M z N h L n t Z Z W F y I D E s M X 0 m c X V v d D s s J n F 1 b 3 Q 7 T 2 R i Y y 5 E Y X R h U 2 9 1 c m N l X F w v M S 9 k c 2 4 9 U E l D Q U 5 l d C 9 Q S U N B T m V 0 L 0 F u b n V h b F J l c G 9 y d C 9 0 Y m w z M 2 E u e 1 l l Y X I g M S A o J S k s M n 0 m c X V v d D s s J n F 1 b 3 Q 7 T 2 R i Y y 5 E Y X R h U 2 9 1 c m N l X F w v M S 9 k c 2 4 9 U E l D Q U 5 l d C 9 Q S U N B T m V 0 L 0 F u b n V h b F J l c G 9 y d C 9 0 Y m w z M 2 E u e 1 l l Y X I g M i w z f S Z x d W 9 0 O y w m c X V v d D t P Z G J j L k R h d G F T b 3 V y Y 2 V c X C 8 x L 2 R z b j 1 Q S U N B T m V 0 L 1 B J Q 0 F O Z X Q v Q W 5 u d W F s U m V w b 3 J 0 L 3 R i b D M z Y S 5 7 W W V h c i A y I C g l K S w 0 f S Z x d W 9 0 O y w m c X V v d D t P Z G J j L k R h d G F T b 3 V y Y 2 V c X C 8 x L 2 R z b j 1 Q S U N B T m V 0 L 1 B J Q 0 F O Z X Q v Q W 5 u d W F s U m V w b 3 J 0 L 3 R i b D M z Y S 5 7 W W V h c i A z L D V 9 J n F 1 b 3 Q 7 L C Z x d W 9 0 O 0 9 k Y m M u R G F 0 Y V N v d X J j Z V x c L z E v Z H N u P V B J Q 0 F O Z X Q v U E l D Q U 5 l d C 9 B b m 5 1 Y W x S Z X B v c n Q v d G J s M z N h L n t Z Z W F y I D M g K C U p L D Z 9 J n F 1 b 3 Q 7 L C Z x d W 9 0 O 0 9 k Y m M u R G F 0 Y V N v d X J j Z V x c L z E v Z H N u P V B J Q 0 F O Z X Q v U E l D Q U 5 l d C 9 B b m 5 1 Y W x S Z X B v c n Q v d G J s M z N h L n t U b 3 R h b C w 3 f S Z x d W 9 0 O y w m c X V v d D t P Z G J j L k R h d G F T b 3 V y Y 2 V c X C 8 x L 2 R z b j 1 Q S U N B T m V 0 L 1 B J Q 0 F O Z X Q v Q W 5 u d W F s U m V w b 3 J 0 L 3 R i b D M z Y S 5 7 V G 9 0 Y W w g K C U p L D h 9 J n F 1 b 3 Q 7 X S w m c X V v d D t S Z W x h d G l v b n N o a X B J b m Z v J n F 1 b 3 Q 7 O l t d f S I g L z 4 8 R W 5 0 c n k g V H l w Z T 0 i T G 9 h Z G V k V G 9 B b m F s e X N p c 1 N l c n Z p Y 2 V z I i B W Y W x 1 Z T 0 i b D A i I C 8 + P C 9 T d G F i b G V F b n R y a W V z P j w v S X R l b T 4 8 S X R l b T 4 8 S X R l b U x v Y 2 F 0 a W 9 u P j x J d G V t V H l w Z T 5 G b 3 J t d W x h P C 9 J d G V t V H l w Z T 4 8 S X R l b V B h d G g + U 2 V j d G l v b j E v d G J s M z N h J T I w K D I p L 1 N v d X J j Z T w v S X R l b V B h d G g + P C 9 J d G V t T G 9 j Y X R p b 2 4 + P F N 0 Y W J s Z U V u d H J p Z X M g L z 4 8 L 0 l 0 Z W 0 + P E l 0 Z W 0 + P E l 0 Z W 1 M b 2 N h d G l v b j 4 8 S X R l b V R 5 c G U + R m 9 y b X V s Y T w v S X R l b V R 5 c G U + P E l 0 Z W 1 Q Y X R o P l N l Y 3 R p b 2 4 x L 3 R i b D M z Y S U y M C g y K S 9 Q S U N B T m V 0 Q W 5 v b l 9 E Y X R h Y m F z Z T w v S X R l b V B h d G g + P C 9 J d G V t T G 9 j Y X R p b 2 4 + P F N 0 Y W J s Z U V u d H J p Z X M g L z 4 8 L 0 l 0 Z W 0 + P E l 0 Z W 0 + P E l 0 Z W 1 M b 2 N h d G l v b j 4 8 S X R l b V R 5 c G U + R m 9 y b X V s Y T w v S X R l b V R 5 c G U + P E l 0 Z W 1 Q Y X R o P l N l Y 3 R p b 2 4 x L 3 R i b D M z Y S U y M C g y K S 9 k Y m 9 f U 2 N o Z W 1 h P C 9 J d G V t U G F 0 a D 4 8 L 0 l 0 Z W 1 M b 2 N h d G l v b j 4 8 U 3 R h Y m x l R W 5 0 c m l l c y A v P j w v S X R l b T 4 8 S X R l b T 4 8 S X R l b U x v Y 2 F 0 a W 9 u P j x J d G V t V H l w Z T 5 G b 3 J t d W x h P C 9 J d G V t V H l w Z T 4 8 S X R l b V B h d G g + U 2 V j d G l v b j E v d G J s M z N h J T I w K D I p L 3 R i b D M z Y V 9 U Y W J s Z T w v S X R l b V B h d G g + P C 9 J d G V t T G 9 j Y X R p b 2 4 + P F N 0 Y W J s Z U V u d H J p Z X M g L z 4 8 L 0 l 0 Z W 0 + P E l 0 Z W 0 + P E l 0 Z W 1 M b 2 N h d G l v b j 4 8 S X R l b V R 5 c G U + R m 9 y b X V s Y T w v S X R l b V R 5 c G U + P E l 0 Z W 1 Q Y X R o P l N l Y 3 R p b 2 4 x L 3 R i b D M z Y S U y M C g y K S 9 T b 3 J 0 Z W Q l M j B S b 3 d z P C 9 J d G V t U G F 0 a D 4 8 L 0 l 0 Z W 1 M b 2 N h d G l v b j 4 8 U 3 R h Y m x l R W 5 0 c m l l c y A v P j w v S X R l b T 4 8 S X R l b T 4 8 S X R l b U x v Y 2 F 0 a W 9 u P j x J d G V t V H l w Z T 5 G b 3 J t d W x h P C 9 J d G V t V H l w Z T 4 8 S X R l b V B h d G g + U 2 V j d G l v b j E v d G J s M z N h J T I w K D I p L 1 J l b W 9 2 Z W Q l M j B D b 2 x 1 b W 5 z P C 9 J d G V t U G F 0 a D 4 8 L 0 l 0 Z W 1 M b 2 N h d G l v b j 4 8 U 3 R h Y m x l R W 5 0 c m l l c y A v P j w v S X R l b T 4 8 S X R l b T 4 8 S X R l b U x v Y 2 F 0 a W 9 u P j x J d G V t V H l w Z T 5 G b 3 J t d W x h P C 9 J d G V t V H l w Z T 4 8 S X R l b V B h d G g + U 2 V j d G l v b j E v U 3 V t b W F y e T I 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U 3 V t b W F y e T I i I C 8 + P E V u d H J 5 I F R 5 c G U 9 I k Z p b G x l Z E N v b X B s Z X R l U m V z d W x 0 V G 9 X b 3 J r c 2 h l Z X Q i I F Z h b H V l P S J s M S I g L z 4 8 R W 5 0 c n k g V H l w Z T 0 i U m V j b 3 Z l c n l U Y X J n Z X R T a G V l d C I g V m F s d W U 9 I n N T a G V l d D M i I C 8 + P E V u d H J 5 I F R 5 c G U 9 I l J l Y 2 9 2 Z X J 5 V G F y Z 2 V 0 Q 2 9 s d W 1 u I i B W Y W x 1 Z T 0 i b D E i I C 8 + P E V u d H J 5 I F R 5 c G U 9 I l J l Y 2 9 2 Z X J 5 V G F y Z 2 V 0 U m 9 3 I i B W Y W x 1 Z T 0 i b D E i I C 8 + P E V u d H J 5 I F R 5 c G U 9 I k Z p b G x T d G F 0 d X M i I F Z h b H V l P S J z Q 2 9 t c G x l d G U i I C 8 + P E V u d H J 5 I F R 5 c G U 9 I k Z p b G x D b 2 x 1 b W 5 O Y W 1 l c y I g V m F s d W U 9 I n N b J n F 1 b 3 Q 7 Q 2 9 1 b n R y e S Z x d W 9 0 O y w m c X V v d D t Z Z W F y I D E m c X V v d D s s J n F 1 b 3 Q 7 W W V h c i A x I C g l K S Z x d W 9 0 O y w m c X V v d D t Z Z W F y I D I m c X V v d D s s J n F 1 b 3 Q 7 W W V h c i A y I C g l K S Z x d W 9 0 O y w m c X V v d D t Z Z W F y I D M m c X V v d D s s J n F 1 b 3 Q 7 W W V h c i A z I C g l K S Z x d W 9 0 O y w m c X V v d D t U b 3 R h b C Z x d W 9 0 O y w m c X V v d D t U b 3 R h b C A o J S k m c X V v d D t d I i A v P j x F b n R y e S B U e X B l P S J G a W x s Q 2 9 s d W 1 u V H l w Z X M i I F Z h b H V l P S J z Q m d J R 0 F n W U N C Z 0 l H I i A v P j x F b n R y e S B U e X B l P S J G a W x s T G F z d F V w Z G F 0 Z W Q i I F Z h b H V l P S J k M j A y M C 0 x M C 0 y O V Q x N j o x M T o 0 N S 4 4 O D A w O D c 5 W i I g L z 4 8 R W 5 0 c n k g V H l w Z T 0 i R m l s b E V y c m 9 y Q 2 9 1 b n Q i I F Z h b H V l P S J s M C I g L z 4 8 R W 5 0 c n k g V H l w Z T 0 i R m l s b E V y c m 9 y Q 2 9 k Z S I g V m F s d W U 9 I n N V b m t u b 3 d u I i A v P j x F b n R y e S B U e X B l P S J G a W x s Q 2 9 1 b n Q i I F Z h b H V l P S J s N y I g L z 4 8 R W 5 0 c n k g V H l w Z T 0 i Q W R k Z W R U b 0 R h d G F N b 2 R l b C I g V m F s d W U 9 I m w w I i A v P j x F b n R y e S B U e X B l P S J R d W V y e U l E I i B W Y W x 1 Z T 0 i c z E 5 N m N k M 2 U 5 L T g 1 M z g t N D U 2 Y y 0 5 M z B j L T d m M T E 3 N z Y 5 N 2 Q x Y S I g L z 4 8 R W 5 0 c n k g V H l w Z T 0 i U m V s Y X R p b 2 5 z a G l w S W 5 m b 0 N v b n R h a W 5 l c i I g V m F s d W U 9 I n N 7 J n F 1 b 3 Q 7 Y 2 9 s d W 1 u Q 2 9 1 b n Q m c X V v d D s 6 O S w m c X V v d D t r Z X l D b 2 x 1 b W 5 O Y W 1 l c y Z x d W 9 0 O z p b X S w m c X V v d D t x d W V y e V J l b G F 0 a W 9 u c 2 h p c H M m c X V v d D s 6 W 1 0 s J n F 1 b 3 Q 7 Y 2 9 s d W 1 u S W R l b n R p d G l l c y Z x d W 9 0 O z p b J n F 1 b 3 Q 7 T 2 R i Y y 5 E Y X R h U 2 9 1 c m N l X F w v M S 9 k c 2 4 9 U E l D Q U 5 l d C 9 Q S U N B T m V 0 L 0 F u b n V h b F J l c G 9 y d C 9 T d W 1 t Y X J 5 M i 5 7 Q 2 9 1 b n R y e S w w f S Z x d W 9 0 O y w m c X V v d D t P Z G J j L k R h d G F T b 3 V y Y 2 V c X C 8 x L 2 R z b j 1 Q S U N B T m V 0 L 1 B J Q 0 F O Z X Q v Q W 5 u d W F s U m V w b 3 J 0 L 1 N 1 b W 1 h c n k y L n t Z Z W F y I D E s M X 0 m c X V v d D s s J n F 1 b 3 Q 7 T 2 R i Y y 5 E Y X R h U 2 9 1 c m N l X F w v M S 9 k c 2 4 9 U E l D Q U 5 l d C 9 Q S U N B T m V 0 L 0 F u b n V h b F J l c G 9 y d C 9 T d W 1 t Y X J 5 M i 5 7 W W V h c i A x I C g l K S w y f S Z x d W 9 0 O y w m c X V v d D t P Z G J j L k R h d G F T b 3 V y Y 2 V c X C 8 x L 2 R z b j 1 Q S U N B T m V 0 L 1 B J Q 0 F O Z X Q v Q W 5 u d W F s U m V w b 3 J 0 L 1 N 1 b W 1 h c n k y L n t Z Z W F y I D I s M 3 0 m c X V v d D s s J n F 1 b 3 Q 7 T 2 R i Y y 5 E Y X R h U 2 9 1 c m N l X F w v M S 9 k c 2 4 9 U E l D Q U 5 l d C 9 Q S U N B T m V 0 L 0 F u b n V h b F J l c G 9 y d C 9 T d W 1 t Y X J 5 M i 5 7 W W V h c i A y I C g l K S w 0 f S Z x d W 9 0 O y w m c X V v d D t P Z G J j L k R h d G F T b 3 V y Y 2 V c X C 8 x L 2 R z b j 1 Q S U N B T m V 0 L 1 B J Q 0 F O Z X Q v Q W 5 u d W F s U m V w b 3 J 0 L 1 N 1 b W 1 h c n k y L n t Z Z W F y I D M s N X 0 m c X V v d D s s J n F 1 b 3 Q 7 T 2 R i Y y 5 E Y X R h U 2 9 1 c m N l X F w v M S 9 k c 2 4 9 U E l D Q U 5 l d C 9 Q S U N B T m V 0 L 0 F u b n V h b F J l c G 9 y d C 9 T d W 1 t Y X J 5 M i 5 7 W W V h c i A z I C g l K S w 2 f S Z x d W 9 0 O y w m c X V v d D t P Z G J j L k R h d G F T b 3 V y Y 2 V c X C 8 x L 2 R z b j 1 Q S U N B T m V 0 L 1 B J Q 0 F O Z X Q v Q W 5 u d W F s U m V w b 3 J 0 L 1 N 1 b W 1 h c n k y L n t U b 3 R h b C w 3 f S Z x d W 9 0 O y w m c X V v d D t P Z G J j L k R h d G F T b 3 V y Y 2 V c X C 8 x L 2 R z b j 1 Q S U N B T m V 0 L 1 B J Q 0 F O Z X Q v Q W 5 u d W F s U m V w b 3 J 0 L 1 N 1 b W 1 h c n k y L n t U b 3 R h b C A o J S k s O H 0 m c X V v d D t d L C Z x d W 9 0 O 0 N v b H V t b k N v d W 5 0 J n F 1 b 3 Q 7 O j k s J n F 1 b 3 Q 7 S 2 V 5 Q 2 9 s d W 1 u T m F t Z X M m c X V v d D s 6 W 1 0 s J n F 1 b 3 Q 7 Q 2 9 s d W 1 u S W R l b n R p d G l l c y Z x d W 9 0 O z p b J n F 1 b 3 Q 7 T 2 R i Y y 5 E Y X R h U 2 9 1 c m N l X F w v M S 9 k c 2 4 9 U E l D Q U 5 l d C 9 Q S U N B T m V 0 L 0 F u b n V h b F J l c G 9 y d C 9 T d W 1 t Y X J 5 M i 5 7 Q 2 9 1 b n R y e S w w f S Z x d W 9 0 O y w m c X V v d D t P Z G J j L k R h d G F T b 3 V y Y 2 V c X C 8 x L 2 R z b j 1 Q S U N B T m V 0 L 1 B J Q 0 F O Z X Q v Q W 5 u d W F s U m V w b 3 J 0 L 1 N 1 b W 1 h c n k y L n t Z Z W F y I D E s M X 0 m c X V v d D s s J n F 1 b 3 Q 7 T 2 R i Y y 5 E Y X R h U 2 9 1 c m N l X F w v M S 9 k c 2 4 9 U E l D Q U 5 l d C 9 Q S U N B T m V 0 L 0 F u b n V h b F J l c G 9 y d C 9 T d W 1 t Y X J 5 M i 5 7 W W V h c i A x I C g l K S w y f S Z x d W 9 0 O y w m c X V v d D t P Z G J j L k R h d G F T b 3 V y Y 2 V c X C 8 x L 2 R z b j 1 Q S U N B T m V 0 L 1 B J Q 0 F O Z X Q v Q W 5 u d W F s U m V w b 3 J 0 L 1 N 1 b W 1 h c n k y L n t Z Z W F y I D I s M 3 0 m c X V v d D s s J n F 1 b 3 Q 7 T 2 R i Y y 5 E Y X R h U 2 9 1 c m N l X F w v M S 9 k c 2 4 9 U E l D Q U 5 l d C 9 Q S U N B T m V 0 L 0 F u b n V h b F J l c G 9 y d C 9 T d W 1 t Y X J 5 M i 5 7 W W V h c i A y I C g l K S w 0 f S Z x d W 9 0 O y w m c X V v d D t P Z G J j L k R h d G F T b 3 V y Y 2 V c X C 8 x L 2 R z b j 1 Q S U N B T m V 0 L 1 B J Q 0 F O Z X Q v Q W 5 u d W F s U m V w b 3 J 0 L 1 N 1 b W 1 h c n k y L n t Z Z W F y I D M s N X 0 m c X V v d D s s J n F 1 b 3 Q 7 T 2 R i Y y 5 E Y X R h U 2 9 1 c m N l X F w v M S 9 k c 2 4 9 U E l D Q U 5 l d C 9 Q S U N B T m V 0 L 0 F u b n V h b F J l c G 9 y d C 9 T d W 1 t Y X J 5 M i 5 7 W W V h c i A z I C g l K S w 2 f S Z x d W 9 0 O y w m c X V v d D t P Z G J j L k R h d G F T b 3 V y Y 2 V c X C 8 x L 2 R z b j 1 Q S U N B T m V 0 L 1 B J Q 0 F O Z X Q v Q W 5 u d W F s U m V w b 3 J 0 L 1 N 1 b W 1 h c n k y L n t U b 3 R h b C w 3 f S Z x d W 9 0 O y w m c X V v d D t P Z G J j L k R h d G F T b 3 V y Y 2 V c X C 8 x L 2 R z b j 1 Q S U N B T m V 0 L 1 B J Q 0 F O Z X Q v Q W 5 u d W F s U m V w b 3 J 0 L 1 N 1 b W 1 h c n k y L n t U b 3 R h b C A o J S k s O H 0 m c X V v d D t d L C Z x d W 9 0 O 1 J l b G F 0 a W 9 u c 2 h p c E l u Z m 8 m c X V v d D s 6 W 1 1 9 I i A v P j w v U 3 R h Y m x l R W 5 0 c m l l c z 4 8 L 0 l 0 Z W 0 + P E l 0 Z W 0 + P E l 0 Z W 1 M b 2 N h d G l v b j 4 8 S X R l b V R 5 c G U + R m 9 y b X V s Y T w v S X R l b V R 5 c G U + P E l 0 Z W 1 Q Y X R o P l N l Y 3 R p b 2 4 x L 1 N 1 b W 1 h c n k y L 1 N v d X J j Z T w v S X R l b V B h d G g + P C 9 J d G V t T G 9 j Y X R p b 2 4 + P F N 0 Y W J s Z U V u d H J p Z X M g L z 4 8 L 0 l 0 Z W 0 + P E l 0 Z W 0 + P E l 0 Z W 1 M b 2 N h d G l v b j 4 8 S X R l b V R 5 c G U + R m 9 y b X V s Y T w v S X R l b V R 5 c G U + P E l 0 Z W 1 Q Y X R o P l N l Y 3 R p b 2 4 x L 1 N 1 b W 1 h c n k y L 1 B J Q 0 F O Z X R f R G F 0 Y W J h c 2 U 8 L 0 l 0 Z W 1 Q Y X R o P j w v S X R l b U x v Y 2 F 0 a W 9 u P j x T d G F i b G V F b n R y a W V z I C 8 + P C 9 J d G V t P j x J d G V t P j x J d G V t T G 9 j Y X R p b 2 4 + P E l 0 Z W 1 U e X B l P k Z v c m 1 1 b G E 8 L 0 l 0 Z W 1 U e X B l P j x J d G V t U G F 0 a D 5 T Z W N 0 a W 9 u M S 9 T d W 1 t Y X J 5 M i 9 B b m 5 1 Y W x S Z X B v c n R f U 2 N o Z W 1 h P C 9 J d G V t U G F 0 a D 4 8 L 0 l 0 Z W 1 M b 2 N h d G l v b j 4 8 U 3 R h Y m x l R W 5 0 c m l l c y A v P j w v S X R l b T 4 8 S X R l b T 4 8 S X R l b U x v Y 2 F 0 a W 9 u P j x J d G V t V H l w Z T 5 G b 3 J t d W x h P C 9 J d G V t V H l w Z T 4 8 S X R l b V B h d G g + U 2 V j d G l v b j E v U 3 V t b W F y e T I v U 3 V t b W F y e T J f V G F i b G U 8 L 0 l 0 Z W 1 Q Y X R o P j w v S X R l b U x v Y 2 F 0 a W 9 u P j x T d G F i b G V F b n R y a W V z I C 8 + P C 9 J d G V t P j x J d G V t P j x J d G V t T G 9 j Y X R p b 2 4 + P E l 0 Z W 1 U e X B l P k Z v c m 1 1 b G E 8 L 0 l 0 Z W 1 U e X B l P j x J d G V t U G F 0 a D 5 T Z W N 0 a W 9 u M S 9 T d W 1 t Y X J 5 M i 9 T b 3 J 0 Z W Q l M j B S b 3 d z P C 9 J d G V t U G F 0 a D 4 8 L 0 l 0 Z W 1 M b 2 N h d G l v b j 4 8 U 3 R h Y m x l R W 5 0 c m l l c y A v P j w v S X R l b T 4 8 S X R l b T 4 8 S X R l b U x v Y 2 F 0 a W 9 u P j x J d G V t V H l w Z T 5 G b 3 J t d W x h P C 9 J d G V t V H l w Z T 4 8 S X R l b V B h d G g + U 2 V j d G l v b j E v U 3 V t b W F y e T I v U m V t b 3 Z l Z C U y M E N v b H V t b n M 8 L 0 l 0 Z W 1 Q Y X R o P j w v S X R l b U x v Y 2 F 0 a W 9 u P j x T d G F i b G V F b n R y a W V z I C 8 + P C 9 J d G V t P j x J d G V t P j x J d G V t T G 9 j Y X R p b 2 4 + P E l 0 Z W 1 U e X B l P k Z v c m 1 1 b G E 8 L 0 l 0 Z W 1 U e X B l P j x J d G V t U G F 0 a D 5 T Z W N 0 a W 9 u M S 9 T d W 1 t Y X J 5 R m l n O D 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T d W 1 t Y X J 5 R m l n O C I g L z 4 8 R W 5 0 c n k g V H l w Z T 0 i R m l s b G V k Q 2 9 t c G x l d G V S Z X N 1 b H R U b 1 d v c m t z a G V l d C I g V m F s d W U 9 I m w x I i A v P j x F b n R y e S B U e X B l P S J S Z W N v d m V y e V R h c m d l d F N o Z W V 0 I i B W Y W x 1 Z T 0 i c 1 N o Z W V 0 N C I g L z 4 8 R W 5 0 c n k g V H l w Z T 0 i U m V j b 3 Z l c n l U Y X J n Z X R D b 2 x 1 b W 4 i I F Z h b H V l P S J s M S I g L z 4 8 R W 5 0 c n k g V H l w Z T 0 i U m V j b 3 Z l c n l U Y X J n Z X R S b 3 c i I F Z h b H V l P S J s M S I g L z 4 8 R W 5 0 c n k g V H l w Z T 0 i Q W R k Z W R U b 0 R h d G F N b 2 R l b C I g V m F s d W U 9 I m w w I i A v P j x F b n R y e S B U e X B l P S J G a W x s Q 2 9 1 b n Q i I F Z h b H V l P S J s N y I g L z 4 8 R W 5 0 c n k g V H l w Z T 0 i R m l s b E V y c m 9 y Q 2 9 k Z S I g V m F s d W U 9 I n N V b m t u b 3 d u I i A v P j x F b n R y e S B U e X B l P S J G a W x s R X J y b 3 J D b 3 V u d C I g V m F s d W U 9 I m w w I i A v P j x F b n R y e S B U e X B l P S J G a W x s T G F z d F V w Z G F 0 Z W Q i I F Z h b H V l P S J k M j A y M C 0 x M C 0 y O V Q x N j o x M T o 0 N y 4 1 N j c 4 M D E 0 W i I g L z 4 8 R W 5 0 c n k g V H l w Z T 0 i R m l s b E N v b H V t b l R 5 c G V z I i B W Y W x 1 Z T 0 i c 0 J n S U M i I C 8 + P E V u d H J 5 I F R 5 c G U 9 I k Z p b G x D b 2 x 1 b W 5 O Y W 1 l c y I g V m F s d W U 9 I n N b J n F 1 b 3 Q 7 Q 2 9 1 b n R y e S Z x d W 9 0 O y w m c X V v d D t D b 2 1 w b G V 0 Z U l u M 0 1 v b n R o c y Z x d W 9 0 O y w m c X V v d D t J b m N v b X B s Z X R l J n F 1 b 3 Q 7 X S I g L z 4 8 R W 5 0 c n k g V H l w Z T 0 i R m l s b F N 0 Y X R 1 c y I g V m F s d W U 9 I n N D b 2 1 w b G V 0 Z S I g L z 4 8 R W 5 0 c n k g V H l w Z T 0 i U X V l c n l J R C I g V m F s d W U 9 I n M w Y T k 1 Z G Z j N i 1 m M z g 2 L T R l Y 2 U t Y T Q 0 Y i 0 5 Y T N j M D k x N W R l N T M i I C 8 + P E V u d H J 5 I F R 5 c G U 9 I l J l b G F 0 a W 9 u c 2 h p c E l u Z m 9 D b 2 5 0 Y W l u Z X I i I F Z h b H V l P S J z e y Z x d W 9 0 O 2 N v b H V t b k N v d W 5 0 J n F 1 b 3 Q 7 O j M s J n F 1 b 3 Q 7 a 2 V 5 Q 2 9 s d W 1 u T m F t Z X M m c X V v d D s 6 W 1 0 s J n F 1 b 3 Q 7 c X V l c n l S Z W x h d G l v b n N o a X B z J n F 1 b 3 Q 7 O l t d L C Z x d W 9 0 O 2 N v b H V t b k l k Z W 5 0 a X R p Z X M m c X V v d D s 6 W y Z x d W 9 0 O 0 9 k Y m M u R G F 0 Y V N v d X J j Z V x c L z E v Z H N u P V B J Q 0 F O Z X Q v U E l D Q U 5 l d C 9 B b m 5 1 Y W x S Z X B v c n Q v U 3 V t b W F y e U Z p Z z g u e 0 N v d W 5 0 c n k s M H 0 m c X V v d D s s J n F 1 b 3 Q 7 T 2 R i Y y 5 E Y X R h U 2 9 1 c m N l X F w v M S 9 k c 2 4 9 U E l D Q U 5 l d C 9 Q S U N B T m V 0 L 0 F u b n V h b F J l c G 9 y d C 9 T d W 1 t Y X J 5 R m l n O C 5 7 Q 2 9 t c G x l d G V J b j N N b 2 5 0 a H M s M X 0 m c X V v d D s s J n F 1 b 3 Q 7 T 2 R i Y y 5 E Y X R h U 2 9 1 c m N l X F w v M S 9 k c 2 4 9 U E l D Q U 5 l d C 9 Q S U N B T m V 0 L 0 F u b n V h b F J l c G 9 y d C 9 T d W 1 t Y X J 5 R m l n O C 5 7 S W 5 j b 2 1 w b G V 0 Z S w y f S Z x d W 9 0 O 1 0 s J n F 1 b 3 Q 7 Q 2 9 s d W 1 u Q 2 9 1 b n Q m c X V v d D s 6 M y w m c X V v d D t L Z X l D b 2 x 1 b W 5 O Y W 1 l c y Z x d W 9 0 O z p b X S w m c X V v d D t D b 2 x 1 b W 5 J Z G V u d G l 0 a W V z J n F 1 b 3 Q 7 O l s m c X V v d D t P Z G J j L k R h d G F T b 3 V y Y 2 V c X C 8 x L 2 R z b j 1 Q S U N B T m V 0 L 1 B J Q 0 F O Z X Q v Q W 5 u d W F s U m V w b 3 J 0 L 1 N 1 b W 1 h c n l G a W c 4 L n t D b 3 V u d H J 5 L D B 9 J n F 1 b 3 Q 7 L C Z x d W 9 0 O 0 9 k Y m M u R G F 0 Y V N v d X J j Z V x c L z E v Z H N u P V B J Q 0 F O Z X Q v U E l D Q U 5 l d C 9 B b m 5 1 Y W x S Z X B v c n Q v U 3 V t b W F y e U Z p Z z g u e 0 N v b X B s Z X R l S W 4 z T W 9 u d G h z L D F 9 J n F 1 b 3 Q 7 L C Z x d W 9 0 O 0 9 k Y m M u R G F 0 Y V N v d X J j Z V x c L z E v Z H N u P V B J Q 0 F O Z X Q v U E l D Q U 5 l d C 9 B b m 5 1 Y W x S Z X B v c n Q v U 3 V t b W F y e U Z p Z z g u e 0 l u Y 2 9 t c G x l d G U s M n 0 m c X V v d D t d L C Z x d W 9 0 O 1 J l b G F 0 a W 9 u c 2 h p c E l u Z m 8 m c X V v d D s 6 W 1 1 9 I i A v P j w v U 3 R h Y m x l R W 5 0 c m l l c z 4 8 L 0 l 0 Z W 0 + P E l 0 Z W 0 + P E l 0 Z W 1 M b 2 N h d G l v b j 4 8 S X R l b V R 5 c G U + R m 9 y b X V s Y T w v S X R l b V R 5 c G U + P E l 0 Z W 1 Q Y X R o P l N l Y 3 R p b 2 4 x L 1 N 1 b W 1 h c n l G a W c 4 L 1 N v d X J j Z T w v S X R l b V B h d G g + P C 9 J d G V t T G 9 j Y X R p b 2 4 + P F N 0 Y W J s Z U V u d H J p Z X M g L z 4 8 L 0 l 0 Z W 0 + P E l 0 Z W 0 + P E l 0 Z W 1 M b 2 N h d G l v b j 4 8 S X R l b V R 5 c G U + R m 9 y b X V s Y T w v S X R l b V R 5 c G U + P E l 0 Z W 1 Q Y X R o P l N l Y 3 R p b 2 4 x L 1 N 1 b W 1 h c n l G a W c 4 L 1 B J Q 0 F O Z X R f R G F 0 Y W J h c 2 U 8 L 0 l 0 Z W 1 Q Y X R o P j w v S X R l b U x v Y 2 F 0 a W 9 u P j x T d G F i b G V F b n R y a W V z I C 8 + P C 9 J d G V t P j x J d G V t P j x J d G V t T G 9 j Y X R p b 2 4 + P E l 0 Z W 1 U e X B l P k Z v c m 1 1 b G E 8 L 0 l 0 Z W 1 U e X B l P j x J d G V t U G F 0 a D 5 T Z W N 0 a W 9 u M S 9 T d W 1 t Y X J 5 R m l n O C 9 B b m 5 1 Y W x S Z X B v c n R f U 2 N o Z W 1 h P C 9 J d G V t U G F 0 a D 4 8 L 0 l 0 Z W 1 M b 2 N h d G l v b j 4 8 U 3 R h Y m x l R W 5 0 c m l l c y A v P j w v S X R l b T 4 8 S X R l b T 4 8 S X R l b U x v Y 2 F 0 a W 9 u P j x J d G V t V H l w Z T 5 G b 3 J t d W x h P C 9 J d G V t V H l w Z T 4 8 S X R l b V B h d G g + U 2 V j d G l v b j E v U 3 V t b W F y e U Z p Z z g v U 3 V t b W F y e U Z p Z z h f V G F i b G U 8 L 0 l 0 Z W 1 Q Y X R o P j w v S X R l b U x v Y 2 F 0 a W 9 u P j x T d G F i b G V F b n R y a W V z I C 8 + P C 9 J d G V t P j x J d G V t P j x J d G V t T G 9 j Y X R p b 2 4 + P E l 0 Z W 1 U e X B l P k Z v c m 1 1 b G E 8 L 0 l 0 Z W 1 U e X B l P j x J d G V t U G F 0 a D 5 T Z W N 0 a W 9 u M S 9 T d W 1 t Y X J 5 R m l n O C 9 T b 3 J 0 Z W Q l M j B S b 3 d z P C 9 J d G V t U G F 0 a D 4 8 L 0 l 0 Z W 1 M b 2 N h d G l v b j 4 8 U 3 R h Y m x l R W 5 0 c m l l c y A v P j w v S X R l b T 4 8 S X R l b T 4 8 S X R l b U x v Y 2 F 0 a W 9 u P j x J d G V t V H l w Z T 5 G b 3 J t d W x h P C 9 J d G V t V H l w Z T 4 8 S X R l b V B h d G g + U 2 V j d G l v b j E v U 3 V t b W F y e U Z p Z z g v U m V t b 3 Z l Z C U y M E N v b H V t b n M 8 L 0 l 0 Z W 1 Q Y X R o P j w v S X R l b U x v Y 2 F 0 a W 9 u P j x T d G F i b G V F b n R y a W V z I C 8 + P C 9 J d G V t P j x J d G V t P j x J d G V t T G 9 j Y X R p b 2 4 + P E l 0 Z W 1 U e X B l P k Z v c m 1 1 b G E 8 L 0 l 0 Z W 1 U e X B l P j x J d G V t U G F 0 a D 5 T Z W N 0 a W 9 u M S 9 T d W 1 t Y X J 5 R m l n O T w v S X R l b V B h d G g + P C 9 J d G V t T G 9 j Y X R p b 2 4 + P F N 0 Y W J s Z U V u d H J p Z X M + P E V u d H J 5 I F R 5 c G U 9 I k l z U H J p d m F 0 Z S 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T d W 1 t Y X J 5 R m l n O S I g L z 4 8 R W 5 0 c n k g V H l w Z T 0 i R m l s b G V k Q 2 9 t c G x l d G V S Z X N 1 b H R U b 1 d v c m t z a G V l d C I g V m F s d W U 9 I m w x I i A v P j x F b n R y e S B U e X B l P S J S Z W N v d m V y e V R h c m d l d F N o Z W V 0 I i B W Y W x 1 Z T 0 i c 1 N o Z W V 0 N S I g L z 4 8 R W 5 0 c n k g V H l w Z T 0 i U m V j b 3 Z l c n l U Y X J n Z X R D b 2 x 1 b W 4 i I F Z h b H V l P S J s M S I g L z 4 8 R W 5 0 c n k g V H l w Z T 0 i U m V j b 3 Z l c n l U Y X J n Z X R S b 3 c i I F Z h b H V l P S J s M S I g L z 4 8 R W 5 0 c n k g V H l w Z T 0 i R m l s b F N 0 Y X R 1 c y I g V m F s d W U 9 I n N D b 2 1 w b G V 0 Z S I g L z 4 8 R W 5 0 c n k g V H l w Z T 0 i R m l s b E N v b H V t b k 5 h b W V z I i B W Y W x 1 Z T 0 i c 1 s m c X V v d D t P c m d h b m l z Y X R p b 2 4 m c X V v d D s s J n F 1 b 3 Q 7 Q 2 9 t c G x l d G V J b j N N b 2 5 0 a H M m c X V v d D s s J n F 1 b 3 Q 7 S W 5 j b 2 1 w b G V 0 Z S Z x d W 9 0 O 1 0 i I C 8 + P E V u d H J 5 I F R 5 c G U 9 I k Z p b G x D b 2 x 1 b W 5 U e X B l c y I g V m F s d W U 9 I n N C Z 0 l D I i A v P j x F b n R y e S B U e X B l P S J G a W x s T G F z d F V w Z G F 0 Z W Q i I F Z h b H V l P S J k M j A y M C 0 x M C 0 y O V Q x N j o x M T o 0 N y 4 5 M j E 3 N D U 1 W i I g L z 4 8 R W 5 0 c n k g V H l w Z T 0 i R m l s b E V y c m 9 y Q 2 9 1 b n Q i I F Z h b H V l P S J s M C I g L z 4 8 R W 5 0 c n k g V H l w Z T 0 i R m l s b E V y c m 9 y Q 2 9 k Z S I g V m F s d W U 9 I n N V b m t u b 3 d u I i A v P j x F b n R y e S B U e X B l P S J G a W x s Q 2 9 1 b n Q i I F Z h b H V l P S J s M z M i I C 8 + P E V u d H J 5 I F R 5 c G U 9 I k F k Z G V k V G 9 E Y X R h T W 9 k Z W w i I F Z h b H V l P S J s M C I g L z 4 8 R W 5 0 c n k g V H l w Z T 0 i U X V l c n l J R C I g V m F s d W U 9 I n M z Y m Z h Z D Q 1 M i 0 w O W Q 5 L T R l Z T Q t Y m Q w O C 0 3 Y W U 5 Z T Z k Z G Y 0 O D Y i I C 8 + P E V u d H J 5 I F R 5 c G U 9 I l J l b G F 0 a W 9 u c 2 h p c E l u Z m 9 D b 2 5 0 Y W l u Z X I i I F Z h b H V l P S J z e y Z x d W 9 0 O 2 N v b H V t b k N v d W 5 0 J n F 1 b 3 Q 7 O j M s J n F 1 b 3 Q 7 a 2 V 5 Q 2 9 s d W 1 u T m F t Z X M m c X V v d D s 6 W 1 0 s J n F 1 b 3 Q 7 c X V l c n l S Z W x h d G l v b n N o a X B z J n F 1 b 3 Q 7 O l t d L C Z x d W 9 0 O 2 N v b H V t b k l k Z W 5 0 a X R p Z X M m c X V v d D s 6 W y Z x d W 9 0 O 0 9 k Y m M u R G F 0 Y V N v d X J j Z V x c L z E v Z H N u P V B J Q 0 F O Z X Q v U E l D Q U 5 l d C 9 B b m 5 1 Y W x S Z X B v c n Q v U 3 V t b W F y e U Z p Z z k u e 0 9 y Z 2 F u a X N h d G l v b i w w f S Z x d W 9 0 O y w m c X V v d D t P Z G J j L k R h d G F T b 3 V y Y 2 V c X C 8 x L 2 R z b j 1 Q S U N B T m V 0 L 1 B J Q 0 F O Z X Q v Q W 5 u d W F s U m V w b 3 J 0 L 1 N 1 b W 1 h c n l G a W c 5 L n t D b 2 1 w b G V 0 Z U l u M 0 1 v b n R o c y w x f S Z x d W 9 0 O y w m c X V v d D t P Z G J j L k R h d G F T b 3 V y Y 2 V c X C 8 x L 2 R z b j 1 Q S U N B T m V 0 L 1 B J Q 0 F O Z X Q v Q W 5 u d W F s U m V w b 3 J 0 L 1 N 1 b W 1 h c n l G a W c 5 L n t J b m N v b X B s Z X R l L D J 9 J n F 1 b 3 Q 7 X S w m c X V v d D t D b 2 x 1 b W 5 D b 3 V u d C Z x d W 9 0 O z o z L C Z x d W 9 0 O 0 t l e U N v b H V t b k 5 h b W V z J n F 1 b 3 Q 7 O l t d L C Z x d W 9 0 O 0 N v b H V t b k l k Z W 5 0 a X R p Z X M m c X V v d D s 6 W y Z x d W 9 0 O 0 9 k Y m M u R G F 0 Y V N v d X J j Z V x c L z E v Z H N u P V B J Q 0 F O Z X Q v U E l D Q U 5 l d C 9 B b m 5 1 Y W x S Z X B v c n Q v U 3 V t b W F y e U Z p Z z k u e 0 9 y Z 2 F u a X N h d G l v b i w w f S Z x d W 9 0 O y w m c X V v d D t P Z G J j L k R h d G F T b 3 V y Y 2 V c X C 8 x L 2 R z b j 1 Q S U N B T m V 0 L 1 B J Q 0 F O Z X Q v Q W 5 u d W F s U m V w b 3 J 0 L 1 N 1 b W 1 h c n l G a W c 5 L n t D b 2 1 w b G V 0 Z U l u M 0 1 v b n R o c y w x f S Z x d W 9 0 O y w m c X V v d D t P Z G J j L k R h d G F T b 3 V y Y 2 V c X C 8 x L 2 R z b j 1 Q S U N B T m V 0 L 1 B J Q 0 F O Z X Q v Q W 5 u d W F s U m V w b 3 J 0 L 1 N 1 b W 1 h c n l G a W c 5 L n t J b m N v b X B s Z X R l L D J 9 J n F 1 b 3 Q 7 X S w m c X V v d D t S Z W x h d G l v b n N o a X B J b m Z v J n F 1 b 3 Q 7 O l t d f S I g L z 4 8 L 1 N 0 Y W J s Z U V u d H J p Z X M + P C 9 J d G V t P j x J d G V t P j x J d G V t T G 9 j Y X R p b 2 4 + P E l 0 Z W 1 U e X B l P k Z v c m 1 1 b G E 8 L 0 l 0 Z W 1 U e X B l P j x J d G V t U G F 0 a D 5 T Z W N 0 a W 9 u M S 9 T d W 1 t Y X J 5 R m l n O S 9 T b 3 V y Y 2 U 8 L 0 l 0 Z W 1 Q Y X R o P j w v S X R l b U x v Y 2 F 0 a W 9 u P j x T d G F i b G V F b n R y a W V z I C 8 + P C 9 J d G V t P j x J d G V t P j x J d G V t T G 9 j Y X R p b 2 4 + P E l 0 Z W 1 U e X B l P k Z v c m 1 1 b G E 8 L 0 l 0 Z W 1 U e X B l P j x J d G V t U G F 0 a D 5 T Z W N 0 a W 9 u M S 9 T d W 1 t Y X J 5 R m l n O S 9 Q S U N B T m V 0 X 0 R h d G F i Y X N l P C 9 J d G V t U G F 0 a D 4 8 L 0 l 0 Z W 1 M b 2 N h d G l v b j 4 8 U 3 R h Y m x l R W 5 0 c m l l c y A v P j w v S X R l b T 4 8 S X R l b T 4 8 S X R l b U x v Y 2 F 0 a W 9 u P j x J d G V t V H l w Z T 5 G b 3 J t d W x h P C 9 J d G V t V H l w Z T 4 8 S X R l b V B h d G g + U 2 V j d G l v b j E v U 3 V t b W F y e U Z p Z z k v Q W 5 u d W F s U m V w b 3 J 0 X 1 N j a G V t Y T w v S X R l b V B h d G g + P C 9 J d G V t T G 9 j Y X R p b 2 4 + P F N 0 Y W J s Z U V u d H J p Z X M g L z 4 8 L 0 l 0 Z W 0 + P E l 0 Z W 0 + P E l 0 Z W 1 M b 2 N h d G l v b j 4 8 S X R l b V R 5 c G U + R m 9 y b X V s Y T w v S X R l b V R 5 c G U + P E l 0 Z W 1 Q Y X R o P l N l Y 3 R p b 2 4 x L 1 N 1 b W 1 h c n l G a W c 5 L 1 N 1 b W 1 h c n l G a W c 5 X 1 R h Y m x l P C 9 J d G V t U G F 0 a D 4 8 L 0 l 0 Z W 1 M b 2 N h d G l v b j 4 8 U 3 R h Y m x l R W 5 0 c m l l c y A v P j w v S X R l b T 4 8 S X R l b T 4 8 S X R l b U x v Y 2 F 0 a W 9 u P j x J d G V t V H l w Z T 5 G b 3 J t d W x h P C 9 J d G V t V H l w Z T 4 8 S X R l b V B h d G g + U 2 V j d G l v b j E v U 3 V t b W F y e U Z p Z z k v U 2 9 y d G V k J T I w U m 9 3 c z w v S X R l b V B h d G g + P C 9 J d G V t T G 9 j Y X R p b 2 4 + P F N 0 Y W J s Z U V u d H J p Z X M g L z 4 8 L 0 l 0 Z W 0 + P E l 0 Z W 0 + P E l 0 Z W 1 M b 2 N h d G l v b j 4 8 S X R l b V R 5 c G U + R m 9 y b X V s Y T w v S X R l b V R 5 c G U + P E l 0 Z W 1 Q Y X R o P l N l Y 3 R p b 2 4 x L 1 N 1 b W 1 h c n l G a W c 5 L 1 J l b W 9 2 Z W Q l M j B D b 2 x 1 b W 5 z P C 9 J d G V t U G F 0 a D 4 8 L 0 l 0 Z W 1 M b 2 N h d G l v b j 4 8 U 3 R h Y m x l R W 5 0 c m l l c y A v P j w v S X R l b T 4 8 S X R l b T 4 8 S X R l b U x v Y 2 F 0 a W 9 u P j x J d G V t V H l w Z T 5 G b 3 J t d W x h P C 9 J d G V t V H l w Z T 4 8 S X R l b V B h d G g + U 2 V j d G l v b j E v R F F H c m 9 1 c F l y U m V m Z X J y Y W w 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R F F H c m 9 1 c F l y U m V m Z X J y Y W w i I C 8 + P E V u d H J 5 I F R 5 c G U 9 I k Z p b G x l Z E N v b X B s Z X R l U m V z d W x 0 V G 9 X b 3 J r c 2 h l Z X Q i I F Z h b H V l P S J s M S I g L z 4 8 R W 5 0 c n k g V H l w Z T 0 i U m V j b 3 Z l c n l U Y X J n Z X R T a G V l d C I g V m F s d W U 9 I n N T a G V l d D I i I C 8 + P E V u d H J 5 I F R 5 c G U 9 I l J l Y 2 9 2 Z X J 5 V G F y Z 2 V 0 Q 2 9 s d W 1 u I i B W Y W x 1 Z T 0 i b D E i I C 8 + P E V u d H J 5 I F R 5 c G U 9 I l J l Y 2 9 2 Z X J 5 V G F y Z 2 V 0 U m 9 3 I i B W Y W x 1 Z T 0 i b D E i I C 8 + P E V u d H J 5 I F R 5 c G U 9 I l J l b G F 0 a W 9 u c 2 h p c E l u Z m 9 D b 2 5 0 Y W l u Z X I i I F Z h b H V l P S J z e y Z x d W 9 0 O 2 N v b H V t b k N v d W 5 0 J n F 1 b 3 Q 7 O j E x L C Z x d W 9 0 O 2 t l e U N v b H V t b k 5 h b W V z J n F 1 b 3 Q 7 O l t d L C Z x d W 9 0 O 3 F 1 Z X J 5 U m V s Y X R p b 2 5 z a G l w c y Z x d W 9 0 O z p b X S w m c X V v d D t j b 2 x 1 b W 5 J Z G V u d G l 0 a W V z J n F 1 b 3 Q 7 O l s m c X V v d D t P Z G J j L k R h d G F T b 3 V y Y 2 V c X C 8 x L 2 R z b j 1 Q S U N B T m V 0 L 1 B J Q 0 F O Z X Q v Q W 5 u d W F s U m V w b 3 J 0 L 0 R R R 3 J v d X B Z c l J l Z m V y c m F s L n t Z c i w w f S Z x d W 9 0 O y w m c X V v d D t P Z G J j L k R h d G F T b 3 V y Y 2 V c X C 8 x L 2 R z b j 1 Q S U N B T m V 0 L 1 B J Q 0 F O Z X Q v Q W 5 u d W F s U m V w b 3 J 0 L 0 R R R 3 J v d X B Z c l J l Z m V y c m F s L n t W Y X J p Y W J s Z U d y b 3 V w L D J 9 J n F 1 b 3 Q 7 L C Z x d W 9 0 O 0 9 k Y m M u R G F 0 Y V N v d X J j Z V x c L z E v Z H N u P V B J Q 0 F O Z X Q v U E l D Q U 5 l d C 9 B b m 5 1 Y W x S Z X B v c n Q v R F F H c m 9 1 c F l y U m V m Z X J y Y W w u e 0 5 1 b W J l c i B v Z i B l e H B l Y 3 R l Z C B k Y X R h I G l 0 Z W 1 z L D N 9 J n F 1 b 3 Q 7 L C Z x d W 9 0 O 0 9 k Y m M u R G F 0 Y V N v d X J j Z V x c L z E v Z H N u P V B J Q 0 F O Z X Q v U E l D Q U 5 l d C 9 B b m 5 1 Y W x S Z X B v c n Q v R F F H c m 9 1 c F l y U m V m Z X J y Y W w u e 0 N v b X B s Z X R l I G F u Z C B 2 Y W x p Z C w 0 f S Z x d W 9 0 O y w m c X V v d D t P Z G J j L k R h d G F T b 3 V y Y 2 V c X C 8 x L 2 R z b j 1 Q S U N B T m V 0 L 1 B J Q 0 F O Z X Q v Q W 5 u d W F s U m V w b 3 J 0 L 0 R R R 3 J v d X B Z c l J l Z m V y c m F s L n t D b 2 1 w b G V 0 Z S B h b m Q g d m F s a W Q g K C U p L D V 9 J n F 1 b 3 Q 7 L C Z x d W 9 0 O 0 9 k Y m M u R G F 0 Y V N v d X J j Z V x c L z E v Z H N u P V B J Q 0 F O Z X Q v U E l D Q U 5 l d C 9 B b m 5 1 Y W x S Z X B v c n Q v R F F H c m 9 1 c F l y U m V m Z X J y Y W w u e 1 V u c m V z b 2 x 2 Z W Q g d m F s a W R h d G l v b i B x d W V y a W V z L D Z 9 J n F 1 b 3 Q 7 L C Z x d W 9 0 O 0 9 k Y m M u R G F 0 Y V N v d X J j Z V x c L z E v Z H N u P V B J Q 0 F O Z X Q v U E l D Q U 5 l d C 9 B b m 5 1 Y W x S Z X B v c n Q v R F F H c m 9 1 c F l y U m V m Z X J y Y W w u e 1 V u c m V z b 2 x 2 Z W Q g d m F s a W R h d G l v b i B x d W V y a W V z I C g l K S w 3 f S Z x d W 9 0 O y w m c X V v d D t P Z G J j L k R h d G F T b 3 V y Y 2 V c X C 8 x L 2 R z b j 1 Q S U N B T m V 0 L 1 B J Q 0 F O Z X Q v Q W 5 u d W F s U m V w b 3 J 0 L 0 R R R 3 J v d X B Z c l J l Z m V y c m F s L n t C b G F u a y B m a W V s Z C w 4 f S Z x d W 9 0 O y w m c X V v d D t P Z G J j L k R h d G F T b 3 V y Y 2 V c X C 8 x L 2 R z b j 1 Q S U N B T m V 0 L 1 B J Q 0 F O Z X Q v Q W 5 u d W F s U m V w b 3 J 0 L 0 R R R 3 J v d X B Z c l J l Z m V y c m F s L n t C b G F u a y B m a W V s Z C A o J S k s O X 0 m c X V v d D s s J n F 1 b 3 Q 7 T 2 R i Y y 5 E Y X R h U 2 9 1 c m N l X F w v M S 9 k c 2 4 9 U E l D Q U 5 l d C 9 Q S U N B T m V 0 L 0 F u b n V h b F J l c G 9 y d C 9 E U U d y b 3 V w W X J S Z W Z l c n J h b C 5 7 T W l z c 2 l u Z y B 2 Y W x 1 Z S A t I E V 4 c G x h a W 5 h d G l v b i B n a X Z l b i w x M H 0 m c X V v d D s s J n F 1 b 3 Q 7 T 2 R i Y y 5 E Y X R h U 2 9 1 c m N l X F w v M S 9 k c 2 4 9 U E l D Q U 5 l d C 9 Q S U N B T m V 0 L 0 F u b n V h b F J l c G 9 y d C 9 E U U d y b 3 V w W X J S Z W Z l c n J h b C 5 7 T W l z c 2 l u Z y B 2 Y W x 1 Z S A t I E V 4 c G x h a W 5 h d G l v b i B n a X Z l b i A o J S k s M T F 9 J n F 1 b 3 Q 7 X S w m c X V v d D t D b 2 x 1 b W 5 D b 3 V u d C Z x d W 9 0 O z o x M S w m c X V v d D t L Z X l D b 2 x 1 b W 5 O Y W 1 l c y Z x d W 9 0 O z p b X S w m c X V v d D t D b 2 x 1 b W 5 J Z G V u d G l 0 a W V z J n F 1 b 3 Q 7 O l s m c X V v d D t P Z G J j L k R h d G F T b 3 V y Y 2 V c X C 8 x L 2 R z b j 1 Q S U N B T m V 0 L 1 B J Q 0 F O Z X Q v Q W 5 u d W F s U m V w b 3 J 0 L 0 R R R 3 J v d X B Z c l J l Z m V y c m F s L n t Z c i w w f S Z x d W 9 0 O y w m c X V v d D t P Z G J j L k R h d G F T b 3 V y Y 2 V c X C 8 x L 2 R z b j 1 Q S U N B T m V 0 L 1 B J Q 0 F O Z X Q v Q W 5 u d W F s U m V w b 3 J 0 L 0 R R R 3 J v d X B Z c l J l Z m V y c m F s L n t W Y X J p Y W J s Z U d y b 3 V w L D J 9 J n F 1 b 3 Q 7 L C Z x d W 9 0 O 0 9 k Y m M u R G F 0 Y V N v d X J j Z V x c L z E v Z H N u P V B J Q 0 F O Z X Q v U E l D Q U 5 l d C 9 B b m 5 1 Y W x S Z X B v c n Q v R F F H c m 9 1 c F l y U m V m Z X J y Y W w u e 0 5 1 b W J l c i B v Z i B l e H B l Y 3 R l Z C B k Y X R h I G l 0 Z W 1 z L D N 9 J n F 1 b 3 Q 7 L C Z x d W 9 0 O 0 9 k Y m M u R G F 0 Y V N v d X J j Z V x c L z E v Z H N u P V B J Q 0 F O Z X Q v U E l D Q U 5 l d C 9 B b m 5 1 Y W x S Z X B v c n Q v R F F H c m 9 1 c F l y U m V m Z X J y Y W w u e 0 N v b X B s Z X R l I G F u Z C B 2 Y W x p Z C w 0 f S Z x d W 9 0 O y w m c X V v d D t P Z G J j L k R h d G F T b 3 V y Y 2 V c X C 8 x L 2 R z b j 1 Q S U N B T m V 0 L 1 B J Q 0 F O Z X Q v Q W 5 u d W F s U m V w b 3 J 0 L 0 R R R 3 J v d X B Z c l J l Z m V y c m F s L n t D b 2 1 w b G V 0 Z S B h b m Q g d m F s a W Q g K C U p L D V 9 J n F 1 b 3 Q 7 L C Z x d W 9 0 O 0 9 k Y m M u R G F 0 Y V N v d X J j Z V x c L z E v Z H N u P V B J Q 0 F O Z X Q v U E l D Q U 5 l d C 9 B b m 5 1 Y W x S Z X B v c n Q v R F F H c m 9 1 c F l y U m V m Z X J y Y W w u e 1 V u c m V z b 2 x 2 Z W Q g d m F s a W R h d G l v b i B x d W V y a W V z L D Z 9 J n F 1 b 3 Q 7 L C Z x d W 9 0 O 0 9 k Y m M u R G F 0 Y V N v d X J j Z V x c L z E v Z H N u P V B J Q 0 F O Z X Q v U E l D Q U 5 l d C 9 B b m 5 1 Y W x S Z X B v c n Q v R F F H c m 9 1 c F l y U m V m Z X J y Y W w u e 1 V u c m V z b 2 x 2 Z W Q g d m F s a W R h d G l v b i B x d W V y a W V z I C g l K S w 3 f S Z x d W 9 0 O y w m c X V v d D t P Z G J j L k R h d G F T b 3 V y Y 2 V c X C 8 x L 2 R z b j 1 Q S U N B T m V 0 L 1 B J Q 0 F O Z X Q v Q W 5 u d W F s U m V w b 3 J 0 L 0 R R R 3 J v d X B Z c l J l Z m V y c m F s L n t C b G F u a y B m a W V s Z C w 4 f S Z x d W 9 0 O y w m c X V v d D t P Z G J j L k R h d G F T b 3 V y Y 2 V c X C 8 x L 2 R z b j 1 Q S U N B T m V 0 L 1 B J Q 0 F O Z X Q v Q W 5 u d W F s U m V w b 3 J 0 L 0 R R R 3 J v d X B Z c l J l Z m V y c m F s L n t C b G F u a y B m a W V s Z C A o J S k s O X 0 m c X V v d D s s J n F 1 b 3 Q 7 T 2 R i Y y 5 E Y X R h U 2 9 1 c m N l X F w v M S 9 k c 2 4 9 U E l D Q U 5 l d C 9 Q S U N B T m V 0 L 0 F u b n V h b F J l c G 9 y d C 9 E U U d y b 3 V w W X J S Z W Z l c n J h b C 5 7 T W l z c 2 l u Z y B 2 Y W x 1 Z S A t I E V 4 c G x h a W 5 h d G l v b i B n a X Z l b i w x M H 0 m c X V v d D s s J n F 1 b 3 Q 7 T 2 R i Y y 5 E Y X R h U 2 9 1 c m N l X F w v M S 9 k c 2 4 9 U E l D Q U 5 l d C 9 Q S U N B T m V 0 L 0 F u b n V h b F J l c G 9 y d C 9 E U U d y b 3 V w W X J S Z W Z l c n J h b C 5 7 T W l z c 2 l u Z y B 2 Y W x 1 Z S A t I E V 4 c G x h a W 5 h d G l v b i B n a X Z l b i A o J S k s M T F 9 J n F 1 b 3 Q 7 X S w m c X V v d D t S Z W x h d G l v b n N o a X B J b m Z v J n F 1 b 3 Q 7 O l t d f S I g L z 4 8 R W 5 0 c n k g V H l w Z T 0 i R m l s b F N 0 Y X R 1 c y I g V m F s d W U 9 I n N D b 2 1 w b G V 0 Z S I g L z 4 8 R W 5 0 c n k g V H l w Z T 0 i R m l s b E N v b H V t b k 5 h b W V z I i B W Y W x 1 Z T 0 i c 1 s m c X V v d D t Z c i Z x d W 9 0 O y w m c X V v d D t W Y X J p Y W J s Z U d y b 3 V w J n F 1 b 3 Q 7 L C Z x d W 9 0 O 0 5 1 b W J l c i B v Z i B l e H B l Y 3 R l Z C B k Y X R h I G l 0 Z W 1 z J n F 1 b 3 Q 7 L C Z x d W 9 0 O 0 N v b X B s Z X R l I G F u Z C B 2 Y W x p Z C Z x d W 9 0 O y w m c X V v d D t D b 2 1 w b G V 0 Z S B h b m Q g d m F s a W Q g K C U p J n F 1 b 3 Q 7 L C Z x d W 9 0 O 1 V u c m V z b 2 x 2 Z W Q g d m F s a W R h d G l v b i B x d W V y a W V z J n F 1 b 3 Q 7 L C Z x d W 9 0 O 1 V u c m V z b 2 x 2 Z W Q g d m F s a W R h d G l v b i B x d W V y a W V z I C g l K S Z x d W 9 0 O y w m c X V v d D t C b G F u a y B m a W V s Z C Z x d W 9 0 O y w m c X V v d D t C b G F u a y B m a W V s Z C A o J S k m c X V v d D s s J n F 1 b 3 Q 7 T W l z c 2 l u Z y B 2 Y W x 1 Z S A t I E V 4 c G x h a W 5 h d G l v b i B n a X Z l b i Z x d W 9 0 O y w m c X V v d D t N a X N z a W 5 n I H Z h b H V l I C 0 g R X h w b G F p b m F 0 a W 9 u I G d p d m V u I C g l K S Z x d W 9 0 O 1 0 i I C 8 + P E V u d H J 5 I F R 5 c G U 9 I k Z p b G x D b 2 x 1 b W 5 U e X B l c y I g V m F s d W U 9 I n N B Z 1 l D Q W d R Q 0 J B S U V B Z 1 E 9 I i A v P j x F b n R y e S B U e X B l P S J G a W x s T G F z d F V w Z G F 0 Z W Q i I F Z h b H V l P S J k M j A y M C 0 x M i 0 w M V Q x N T o 1 N z o 0 N S 4 4 O D c w N j M z W i I g L z 4 8 R W 5 0 c n k g V H l w Z T 0 i R m l s b E V y c m 9 y Q 2 9 1 b n Q i I F Z h b H V l P S J s M C I g L z 4 8 R W 5 0 c n k g V H l w Z T 0 i R m l s b E V y c m 9 y Q 2 9 k Z S I g V m F s d W U 9 I n N V b m t u b 3 d u I i A v P j x F b n R y e S B U e X B l P S J G a W x s Q 2 9 1 b n Q i I F Z h b H V l P S J s M T A i I C 8 + P E V u d H J 5 I F R 5 c G U 9 I k F k Z G V k V G 9 E Y X R h T W 9 k Z W w i I F Z h b H V l P S J s M C I g L z 4 8 R W 5 0 c n k g V H l w Z T 0 i U X V l c n l J R C I g V m F s d W U 9 I n M 4 O D F i O G M z M S 0 4 O T l j L T Q y Z D E t Y j I 2 M i 0 4 Y T Y 3 N j h h M G V k M D Y i I C 8 + P C 9 T d G F i b G V F b n R y a W V z P j w v S X R l b T 4 8 S X R l b T 4 8 S X R l b U x v Y 2 F 0 a W 9 u P j x J d G V t V H l w Z T 5 G b 3 J t d W x h P C 9 J d G V t V H l w Z T 4 8 S X R l b V B h d G g + U 2 V j d G l v b j E v R F F H c m 9 1 c F l y U m V m Z X J y Y W w v U 2 9 1 c m N l P C 9 J d G V t U G F 0 a D 4 8 L 0 l 0 Z W 1 M b 2 N h d G l v b j 4 8 U 3 R h Y m x l R W 5 0 c m l l c y A v P j w v S X R l b T 4 8 S X R l b T 4 8 S X R l b U x v Y 2 F 0 a W 9 u P j x J d G V t V H l w Z T 5 G b 3 J t d W x h P C 9 J d G V t V H l w Z T 4 8 S X R l b V B h d G g + U 2 V j d G l v b j E v R F F H c m 9 1 c F l y U m V m Z X J y Y W w v U E l D Q U 5 l d F 9 E Y X R h Y m F z Z T w v S X R l b V B h d G g + P C 9 J d G V t T G 9 j Y X R p b 2 4 + P F N 0 Y W J s Z U V u d H J p Z X M g L z 4 8 L 0 l 0 Z W 0 + P E l 0 Z W 0 + P E l 0 Z W 1 M b 2 N h d G l v b j 4 8 S X R l b V R 5 c G U + R m 9 y b X V s Y T w v S X R l b V R 5 c G U + P E l 0 Z W 1 Q Y X R o P l N l Y 3 R p b 2 4 x L 0 R R R 3 J v d X B Z c l J l Z m V y c m F s L 0 F u b n V h b F J l c G 9 y d F 9 T Y 2 h l b W E 8 L 0 l 0 Z W 1 Q Y X R o P j w v S X R l b U x v Y 2 F 0 a W 9 u P j x T d G F i b G V F b n R y a W V z I C 8 + P C 9 J d G V t P j x J d G V t P j x J d G V t T G 9 j Y X R p b 2 4 + P E l 0 Z W 1 U e X B l P k Z v c m 1 1 b G E 8 L 0 l 0 Z W 1 U e X B l P j x J d G V t U G F 0 a D 5 T Z W N 0 a W 9 u M S 9 E U U d y b 3 V w W X J S Z W Z l c n J h b C 9 E U U d y b 3 V w W X J S Z W Z l c n J h b F 9 U Y W J s Z T w v S X R l b V B h d G g + P C 9 J d G V t T G 9 j Y X R p b 2 4 + P F N 0 Y W J s Z U V u d H J p Z X M g L z 4 8 L 0 l 0 Z W 0 + P E l 0 Z W 0 + P E l 0 Z W 1 M b 2 N h d G l v b j 4 8 S X R l b V R 5 c G U + R m 9 y b X V s Y T w v S X R l b V R 5 c G U + P E l 0 Z W 1 Q Y X R o P l N l Y 3 R p b 2 4 x L 0 R R R 3 J v d X B P c m d U c m F u c 3 B v c n Q 8 L 0 l 0 Z W 1 Q Y X R o P j w v S X R l b U x v Y 2 F 0 a W 9 u P j x T d G F i b G V F b n R y a W V z 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R F F H c m 9 1 c E 9 y Z 1 R y Y W 5 z c G 9 y d C I g L z 4 8 R W 5 0 c n k g V H l w Z T 0 i R m l s b G V k Q 2 9 t c G x l d G V S Z X N 1 b H R U b 1 d v c m t z a G V l d C I g V m F s d W U 9 I m w x I i A v P j x F b n R y e S B U e X B l P S J S Z W N v d m V y e V R h c m d l d F N o Z W V 0 I i B W Y W x 1 Z T 0 i c 1 N o Z W V 0 N C I g L z 4 8 R W 5 0 c n k g V H l w Z T 0 i U m V j b 3 Z l c n l U Y X J n Z X R D b 2 x 1 b W 4 i I F Z h b H V l P S J s M S I g L z 4 8 R W 5 0 c n k g V H l w Z T 0 i U m V j b 3 Z l c n l U Y X J n Z X R S b 3 c i I F Z h b H V l P S J s M S I g L z 4 8 R W 5 0 c n k g V H l w Z T 0 i Q W R k Z W R U b 0 R h d G F N b 2 R l b C I g V m F s d W U 9 I m w w I i A v P j x F b n R y e S B U e X B l P S J G a W x s Q 2 9 1 b n Q i I F Z h b H V l P S J s M T g i I C 8 + P E V u d H J 5 I F R 5 c G U 9 I k Z p b G x F c n J v c k N v Z G U i I F Z h b H V l P S J z V W 5 r b m 9 3 b i I g L z 4 8 R W 5 0 c n k g V H l w Z T 0 i R m l s b E V y c m 9 y Q 2 9 1 b n Q i I F Z h b H V l P S J s M C I g L z 4 8 R W 5 0 c n k g V H l w Z T 0 i R m l s b E x h c 3 R V c G R h d G V k I i B W Y W x 1 Z T 0 i Z D I w M j A t M T I t M D F U M T E 6 N T Y 6 N T E u M T c 3 M D c 1 M 1 o i I C 8 + P E V u d H J 5 I F R 5 c G U 9 I k Z p b G x D b 2 x 1 b W 5 U e X B l c y I g V m F s d W U 9 I n N B Z 1 l D Q W d R Q 0 J B S U V B Z 1 E 9 I i A v P j x F b n R y e S B U e X B l P S J G a W x s Q 2 9 s d W 1 u T m F t Z X M i I F Z h b H V l P S J z W y Z x d W 9 0 O 1 l y J n F 1 b 3 Q 7 L C Z x d W 9 0 O 1 Z h c m l h Y m x l R 3 J v d X A m c X V v d D s s J n F 1 b 3 Q 7 T n V t Y m V y I G 9 m I G V 4 c G V j d G V k I G R h d G E g a X R l b X M m c X V v d D s s J n F 1 b 3 Q 7 Q 2 9 t c G x l d G U g Y W 5 k I H Z h b G l k J n F 1 b 3 Q 7 L C Z x d W 9 0 O 0 N v b X B s Z X R l I G F u Z C B 2 Y W x p Z C A o J S k m c X V v d D s s J n F 1 b 3 Q 7 V W 5 y Z X N v b H Z l Z C B 2 Y W x p Z G F 0 a W 9 u I H F 1 Z X J p Z X M m c X V v d D s s J n F 1 b 3 Q 7 V W 5 y Z X N v b H Z l Z C B 2 Y W x p Z G F 0 a W 9 u I H F 1 Z X J p Z X M g K C U p J n F 1 b 3 Q 7 L C Z x d W 9 0 O 0 J s Y W 5 r I G Z p Z W x k J n F 1 b 3 Q 7 L C Z x d W 9 0 O 0 J s Y W 5 r I G Z p Z W x k I C g l K S Z x d W 9 0 O y w m c X V v d D t N a X N z a W 5 n I H Z h b H V l I C 0 g R X h w b G F p b m F 0 a W 9 u I G d p d m V u J n F 1 b 3 Q 7 L C Z x d W 9 0 O 0 1 p c 3 N p b m c g d m F s d W U g L S B F e H B s Y W l u Y X R p b 2 4 g Z 2 l 2 Z W 4 g K C U p J n F 1 b 3 Q 7 X S I g L z 4 8 R W 5 0 c n k g V H l w Z T 0 i R m l s b F N 0 Y X R 1 c y I g V m F s d W U 9 I n N D b 2 1 w b G V 0 Z S I g L z 4 8 R W 5 0 c n k g V H l w Z T 0 i U m V s Y X R p b 2 5 z a G l w S W 5 m b 0 N v b n R h a W 5 l c i I g V m F s d W U 9 I n N 7 J n F 1 b 3 Q 7 Y 2 9 s d W 1 u Q 2 9 1 b n Q m c X V v d D s 6 M T E s J n F 1 b 3 Q 7 a 2 V 5 Q 2 9 s d W 1 u T m F t Z X M m c X V v d D s 6 W 1 0 s J n F 1 b 3 Q 7 c X V l c n l S Z W x h d G l v b n N o a X B z J n F 1 b 3 Q 7 O l t d L C Z x d W 9 0 O 2 N v b H V t b k l k Z W 5 0 a X R p Z X M m c X V v d D s 6 W y Z x d W 9 0 O 0 9 k Y m M u R G F 0 Y V N v d X J j Z V x c L z E v Z H N u P V B J Q 0 F O Z X Q v U E l D Q U 5 l d C 9 B b m 5 1 Y W x S Z X B v c n Q v R F F H c m 9 1 c E 9 y Z 1 R y Y W 5 z c G 9 y d C 5 7 W X I s M H 0 m c X V v d D s s J n F 1 b 3 Q 7 T 2 R i Y y 5 E Y X R h U 2 9 1 c m N l X F w v M S 9 k c 2 4 9 U E l D Q U 5 l d C 9 Q S U N B T m V 0 L 0 F u b n V h b F J l c G 9 y d C 9 E U U d y b 3 V w T 3 J n V H J h b n N w b 3 J 0 L n t W Y X J p Y W J s Z U d y b 3 V w L D J 9 J n F 1 b 3 Q 7 L C Z x d W 9 0 O 0 9 k Y m M u R G F 0 Y V N v d X J j Z V x c L z E v Z H N u P V B J Q 0 F O Z X Q v U E l D Q U 5 l d C 9 B b m 5 1 Y W x S Z X B v c n Q v R F F H c m 9 1 c E 9 y Z 1 R y Y W 5 z c G 9 y d C 5 7 T n V t Y m V y I G 9 m I G V 4 c G V j d G V k I G R h d G E g a X R l b X M s M 3 0 m c X V v d D s s J n F 1 b 3 Q 7 T 2 R i Y y 5 E Y X R h U 2 9 1 c m N l X F w v M S 9 k c 2 4 9 U E l D Q U 5 l d C 9 Q S U N B T m V 0 L 0 F u b n V h b F J l c G 9 y d C 9 E U U d y b 3 V w T 3 J n V H J h b n N w b 3 J 0 L n t D b 2 1 w b G V 0 Z S B h b m Q g d m F s a W Q s N H 0 m c X V v d D s s J n F 1 b 3 Q 7 T 2 R i Y y 5 E Y X R h U 2 9 1 c m N l X F w v M S 9 k c 2 4 9 U E l D Q U 5 l d C 9 Q S U N B T m V 0 L 0 F u b n V h b F J l c G 9 y d C 9 E U U d y b 3 V w T 3 J n V H J h b n N w b 3 J 0 L n t D b 2 1 w b G V 0 Z S B h b m Q g d m F s a W Q g K C U p L D V 9 J n F 1 b 3 Q 7 L C Z x d W 9 0 O 0 9 k Y m M u R G F 0 Y V N v d X J j Z V x c L z E v Z H N u P V B J Q 0 F O Z X Q v U E l D Q U 5 l d C 9 B b m 5 1 Y W x S Z X B v c n Q v R F F H c m 9 1 c E 9 y Z 1 R y Y W 5 z c G 9 y d C 5 7 V W 5 y Z X N v b H Z l Z C B 2 Y W x p Z G F 0 a W 9 u I H F 1 Z X J p Z X M s N n 0 m c X V v d D s s J n F 1 b 3 Q 7 T 2 R i Y y 5 E Y X R h U 2 9 1 c m N l X F w v M S 9 k c 2 4 9 U E l D Q U 5 l d C 9 Q S U N B T m V 0 L 0 F u b n V h b F J l c G 9 y d C 9 E U U d y b 3 V w T 3 J n V H J h b n N w b 3 J 0 L n t V b n J l c 2 9 s d m V k I H Z h b G l k Y X R p b 2 4 g c X V l c m l l c y A o J S k s N 3 0 m c X V v d D s s J n F 1 b 3 Q 7 T 2 R i Y y 5 E Y X R h U 2 9 1 c m N l X F w v M S 9 k c 2 4 9 U E l D Q U 5 l d C 9 Q S U N B T m V 0 L 0 F u b n V h b F J l c G 9 y d C 9 E U U d y b 3 V w T 3 J n V H J h b n N w b 3 J 0 L n t C b G F u a y B m a W V s Z C w 4 f S Z x d W 9 0 O y w m c X V v d D t P Z G J j L k R h d G F T b 3 V y Y 2 V c X C 8 x L 2 R z b j 1 Q S U N B T m V 0 L 1 B J Q 0 F O Z X Q v Q W 5 u d W F s U m V w b 3 J 0 L 0 R R R 3 J v d X B P c m d U c m F u c 3 B v c n Q u e 0 J s Y W 5 r I G Z p Z W x k I C g l K S w 5 f S Z x d W 9 0 O y w m c X V v d D t P Z G J j L k R h d G F T b 3 V y Y 2 V c X C 8 x L 2 R z b j 1 Q S U N B T m V 0 L 1 B J Q 0 F O Z X Q v Q W 5 u d W F s U m V w b 3 J 0 L 0 R R R 3 J v d X B P c m d U c m F u c 3 B v c n Q u e 0 1 p c 3 N p b m c g d m F s d W U g L S B F e H B s Y W l u Y X R p b 2 4 g Z 2 l 2 Z W 4 s M T B 9 J n F 1 b 3 Q 7 L C Z x d W 9 0 O 0 9 k Y m M u R G F 0 Y V N v d X J j Z V x c L z E v Z H N u P V B J Q 0 F O Z X Q v U E l D Q U 5 l d C 9 B b m 5 1 Y W x S Z X B v c n Q v R F F H c m 9 1 c E 9 y Z 1 R y Y W 5 z c G 9 y d C 5 7 T W l z c 2 l u Z y B 2 Y W x 1 Z S A t I E V 4 c G x h a W 5 h d G l v b i B n a X Z l b i A o J S k s M T F 9 J n F 1 b 3 Q 7 X S w m c X V v d D t D b 2 x 1 b W 5 D b 3 V u d C Z x d W 9 0 O z o x M S w m c X V v d D t L Z X l D b 2 x 1 b W 5 O Y W 1 l c y Z x d W 9 0 O z p b X S w m c X V v d D t D b 2 x 1 b W 5 J Z G V u d G l 0 a W V z J n F 1 b 3 Q 7 O l s m c X V v d D t P Z G J j L k R h d G F T b 3 V y Y 2 V c X C 8 x L 2 R z b j 1 Q S U N B T m V 0 L 1 B J Q 0 F O Z X Q v Q W 5 u d W F s U m V w b 3 J 0 L 0 R R R 3 J v d X B P c m d U c m F u c 3 B v c n Q u e 1 l y L D B 9 J n F 1 b 3 Q 7 L C Z x d W 9 0 O 0 9 k Y m M u R G F 0 Y V N v d X J j Z V x c L z E v Z H N u P V B J Q 0 F O Z X Q v U E l D Q U 5 l d C 9 B b m 5 1 Y W x S Z X B v c n Q v R F F H c m 9 1 c E 9 y Z 1 R y Y W 5 z c G 9 y d C 5 7 V m F y a W F i b G V H c m 9 1 c C w y f S Z x d W 9 0 O y w m c X V v d D t P Z G J j L k R h d G F T b 3 V y Y 2 V c X C 8 x L 2 R z b j 1 Q S U N B T m V 0 L 1 B J Q 0 F O Z X Q v Q W 5 u d W F s U m V w b 3 J 0 L 0 R R R 3 J v d X B P c m d U c m F u c 3 B v c n Q u e 0 5 1 b W J l c i B v Z i B l e H B l Y 3 R l Z C B k Y X R h I G l 0 Z W 1 z L D N 9 J n F 1 b 3 Q 7 L C Z x d W 9 0 O 0 9 k Y m M u R G F 0 Y V N v d X J j Z V x c L z E v Z H N u P V B J Q 0 F O Z X Q v U E l D Q U 5 l d C 9 B b m 5 1 Y W x S Z X B v c n Q v R F F H c m 9 1 c E 9 y Z 1 R y Y W 5 z c G 9 y d C 5 7 Q 2 9 t c G x l d G U g Y W 5 k I H Z h b G l k L D R 9 J n F 1 b 3 Q 7 L C Z x d W 9 0 O 0 9 k Y m M u R G F 0 Y V N v d X J j Z V x c L z E v Z H N u P V B J Q 0 F O Z X Q v U E l D Q U 5 l d C 9 B b m 5 1 Y W x S Z X B v c n Q v R F F H c m 9 1 c E 9 y Z 1 R y Y W 5 z c G 9 y d C 5 7 Q 2 9 t c G x l d G U g Y W 5 k I H Z h b G l k I C g l K S w 1 f S Z x d W 9 0 O y w m c X V v d D t P Z G J j L k R h d G F T b 3 V y Y 2 V c X C 8 x L 2 R z b j 1 Q S U N B T m V 0 L 1 B J Q 0 F O Z X Q v Q W 5 u d W F s U m V w b 3 J 0 L 0 R R R 3 J v d X B P c m d U c m F u c 3 B v c n Q u e 1 V u c m V z b 2 x 2 Z W Q g d m F s a W R h d G l v b i B x d W V y a W V z L D Z 9 J n F 1 b 3 Q 7 L C Z x d W 9 0 O 0 9 k Y m M u R G F 0 Y V N v d X J j Z V x c L z E v Z H N u P V B J Q 0 F O Z X Q v U E l D Q U 5 l d C 9 B b m 5 1 Y W x S Z X B v c n Q v R F F H c m 9 1 c E 9 y Z 1 R y Y W 5 z c G 9 y d C 5 7 V W 5 y Z X N v b H Z l Z C B 2 Y W x p Z G F 0 a W 9 u I H F 1 Z X J p Z X M g K C U p L D d 9 J n F 1 b 3 Q 7 L C Z x d W 9 0 O 0 9 k Y m M u R G F 0 Y V N v d X J j Z V x c L z E v Z H N u P V B J Q 0 F O Z X Q v U E l D Q U 5 l d C 9 B b m 5 1 Y W x S Z X B v c n Q v R F F H c m 9 1 c E 9 y Z 1 R y Y W 5 z c G 9 y d C 5 7 Q m x h b m s g Z m l l b G Q s O H 0 m c X V v d D s s J n F 1 b 3 Q 7 T 2 R i Y y 5 E Y X R h U 2 9 1 c m N l X F w v M S 9 k c 2 4 9 U E l D Q U 5 l d C 9 Q S U N B T m V 0 L 0 F u b n V h b F J l c G 9 y d C 9 E U U d y b 3 V w T 3 J n V H J h b n N w b 3 J 0 L n t C b G F u a y B m a W V s Z C A o J S k s O X 0 m c X V v d D s s J n F 1 b 3 Q 7 T 2 R i Y y 5 E Y X R h U 2 9 1 c m N l X F w v M S 9 k c 2 4 9 U E l D Q U 5 l d C 9 Q S U N B T m V 0 L 0 F u b n V h b F J l c G 9 y d C 9 E U U d y b 3 V w T 3 J n V H J h b n N w b 3 J 0 L n t N a X N z a W 5 n I H Z h b H V l I C 0 g R X h w b G F p b m F 0 a W 9 u I G d p d m V u L D E w f S Z x d W 9 0 O y w m c X V v d D t P Z G J j L k R h d G F T b 3 V y Y 2 V c X C 8 x L 2 R z b j 1 Q S U N B T m V 0 L 1 B J Q 0 F O Z X Q v Q W 5 u d W F s U m V w b 3 J 0 L 0 R R R 3 J v d X B P c m d U c m F u c 3 B v c n Q u e 0 1 p c 3 N p b m c g d m F s d W U g L S B F e H B s Y W l u Y X R p b 2 4 g Z 2 l 2 Z W 4 g K C U p L D E x f S Z x d W 9 0 O 1 0 s J n F 1 b 3 Q 7 U m V s Y X R p b 2 5 z a G l w S W 5 m b y Z x d W 9 0 O z p b X X 0 i I C 8 + P C 9 T d G F i b G V F b n R y a W V z P j w v S X R l b T 4 8 S X R l b T 4 8 S X R l b U x v Y 2 F 0 a W 9 u P j x J d G V t V H l w Z T 5 G b 3 J t d W x h P C 9 J d G V t V H l w Z T 4 8 S X R l b V B h d G g + U 2 V j d G l v b j E v R F F H c m 9 1 c E 9 y Z 1 R y Y W 5 z c G 9 y d C 9 T b 3 V y Y 2 U 8 L 0 l 0 Z W 1 Q Y X R o P j w v S X R l b U x v Y 2 F 0 a W 9 u P j x T d G F i b G V F b n R y a W V z I C 8 + P C 9 J d G V t P j x J d G V t P j x J d G V t T G 9 j Y X R p b 2 4 + P E l 0 Z W 1 U e X B l P k Z v c m 1 1 b G E 8 L 0 l 0 Z W 1 U e X B l P j x J d G V t U G F 0 a D 5 T Z W N 0 a W 9 u M S 9 E U U d y b 3 V w T 3 J n V H J h b n N w b 3 J 0 L 1 B J Q 0 F O Z X R f R G F 0 Y W J h c 2 U 8 L 0 l 0 Z W 1 Q Y X R o P j w v S X R l b U x v Y 2 F 0 a W 9 u P j x T d G F i b G V F b n R y a W V z I C 8 + P C 9 J d G V t P j x J d G V t P j x J d G V t T G 9 j Y X R p b 2 4 + P E l 0 Z W 1 U e X B l P k Z v c m 1 1 b G E 8 L 0 l 0 Z W 1 U e X B l P j x J d G V t U G F 0 a D 5 T Z W N 0 a W 9 u M S 9 E U U d y b 3 V w T 3 J n V H J h b n N w b 3 J 0 L 0 F u b n V h b F J l c G 9 y d F 9 T Y 2 h l b W E 8 L 0 l 0 Z W 1 Q Y X R o P j w v S X R l b U x v Y 2 F 0 a W 9 u P j x T d G F i b G V F b n R y a W V z I C 8 + P C 9 J d G V t P j x J d G V t P j x J d G V t T G 9 j Y X R p b 2 4 + P E l 0 Z W 1 U e X B l P k Z v c m 1 1 b G E 8 L 0 l 0 Z W 1 U e X B l P j x J d G V t U G F 0 a D 5 T Z W N 0 a W 9 u M S 9 E U U d y b 3 V w T 3 J n V H J h b n N w b 3 J 0 L 0 R R R 3 J v d X B P c m d U c m F u c 3 B v c n R f V G F i b G U 8 L 0 l 0 Z W 1 Q Y X R o P j w v S X R l b U x v Y 2 F 0 a W 9 u P j x T d G F i b G V F b n R y a W V z I C 8 + P C 9 J d G V t P j x J d G V t P j x J d G V t T G 9 j Y X R p b 2 4 + P E l 0 Z W 1 U e X B l P k Z v c m 1 1 b G E 8 L 0 l 0 Z W 1 U e X B l P j x J d G V t U G F 0 a D 5 T Z W N 0 a W 9 u M S 9 E U U d y b 3 V w T 3 J n V H J h b n N w b 3 J 0 L 1 N v c n R l Z C U y M F J v d 3 M 8 L 0 l 0 Z W 1 Q Y X R o P j w v S X R l b U x v Y 2 F 0 a W 9 u P j x T d G F i b G V F b n R y a W V z I C 8 + P C 9 J d G V t P j x J d G V t P j x J d G V t T G 9 j Y X R p b 2 4 + P E l 0 Z W 1 U e X B l P k Z v c m 1 1 b G E 8 L 0 l 0 Z W 1 U e X B l P j x J d G V t U G F 0 a D 5 T Z W N 0 a W 9 u M S 9 E U U d y b 3 V w T 3 J n V H J h b n N w b 3 J 0 L 1 J l b W 9 2 Z W Q l M j B D b 2 x 1 b W 5 z P C 9 J d G V t U G F 0 a D 4 8 L 0 l 0 Z W 1 M b 2 N h d G l v b j 4 8 U 3 R h Y m x l R W 5 0 c m l l c y A v P j w v S X R l b T 4 8 S X R l b T 4 8 S X R l b U x v Y 2 F 0 a W 9 u P j x J d G V t V H l w Z T 5 G b 3 J t d W x h P C 9 J d G V t V H l w Z T 4 8 S X R l b V B h d G g + U 2 V j d G l v b j E v R F F H c m 9 1 c F l y Q W R t a X N z a W 9 u 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0 R R R 3 J v d X B Z c k F k b W l z c 2 l v b i I g L z 4 8 R W 5 0 c n k g V H l w Z T 0 i R m l s b G V k Q 2 9 t c G x l d G V S Z X N 1 b H R U b 1 d v c m t z a G V l d C I g V m F s d W U 9 I m w x I i A v P j x F b n R y e S B U e X B l P S J S Z W N v d m V y e V R h c m d l d F N o Z W V 0 I i B W Y W x 1 Z T 0 i c 1 N o Z W V 0 N S I g L z 4 8 R W 5 0 c n k g V H l w Z T 0 i U m V j b 3 Z l c n l U Y X J n Z X R D b 2 x 1 b W 4 i I F Z h b H V l P S J s M S I g L z 4 8 R W 5 0 c n k g V H l w Z T 0 i U m V j b 3 Z l c n l U Y X J n Z X R S b 3 c i I F Z h b H V l P S J s M S I g L z 4 8 R W 5 0 c n k g V H l w Z T 0 i Q W R k Z W R U b 0 R h d G F N b 2 R l b C I g V m F s d W U 9 I m w w I i A v P j x F b n R y e S B U e X B l P S J G a W x s Q 2 9 1 b n Q i I F Z h b H V l P S J s M j U i I C 8 + P E V u d H J 5 I F R 5 c G U 9 I k Z p b G x F c n J v c k N v Z G U i I F Z h b H V l P S J z V W 5 r b m 9 3 b i I g L z 4 8 R W 5 0 c n k g V H l w Z T 0 i R m l s b E V y c m 9 y Q 2 9 1 b n Q i I F Z h b H V l P S J s M C I g L z 4 8 R W 5 0 c n k g V H l w Z T 0 i R m l s b E x h c 3 R V c G R h d G V k I i B W Y W x 1 Z T 0 i Z D I w M j A t M T I t M D F U M T U 6 N D Q 6 M T A u N j U w M j A 4 M V o i I C 8 + P E V u d H J 5 I F R 5 c G U 9 I k Z p b G x D b 2 x 1 b W 5 U e X B l c y I g V m F s d W U 9 I n N B Z 1 l D Q W d R Q 0 J B S U V B Z 1 E 9 I i A v P j x F b n R y e S B U e X B l P S J G a W x s Q 2 9 s d W 1 u T m F t Z X M i I F Z h b H V l P S J z W y Z x d W 9 0 O 1 l y J n F 1 b 3 Q 7 L C Z x d W 9 0 O 1 Z h c m l h Y m x l R 3 J v d X A m c X V v d D s s J n F 1 b 3 Q 7 T n V t Y m V y I G 9 m I G V 4 c G V j d G V k I G R h d G E g a X R l b X M m c X V v d D s s J n F 1 b 3 Q 7 Q 2 9 t c G x l d G U g Y W 5 k I H Z h b G l k J n F 1 b 3 Q 7 L C Z x d W 9 0 O 0 N v b X B s Z X R l I G F u Z C B 2 Y W x p Z C A o J S k m c X V v d D s s J n F 1 b 3 Q 7 V W 5 y Z X N v b H Z l Z C B 2 Y W x p Z G F 0 a W 9 u I H F 1 Z X J p Z X M m c X V v d D s s J n F 1 b 3 Q 7 V W 5 y Z X N v b H Z l Z C B 2 Y W x p Z G F 0 a W 9 u I H F 1 Z X J p Z X M g K C U p J n F 1 b 3 Q 7 L C Z x d W 9 0 O 0 J s Y W 5 r I G Z p Z W x k J n F 1 b 3 Q 7 L C Z x d W 9 0 O 0 J s Y W 5 r I G Z p Z W x k I C g l K S Z x d W 9 0 O y w m c X V v d D t N a X N z a W 5 n I H Z h b H V l I C 0 g R X h w b G F p b m F 0 a W 9 u I G d p d m V u J n F 1 b 3 Q 7 L C Z x d W 9 0 O 0 1 p c 3 N p b m c g d m F s d W U g L S B F e H B s Y W l u Y X R p b 2 4 g Z 2 l 2 Z W 4 g K C U p J n F 1 b 3 Q 7 X S I g L z 4 8 R W 5 0 c n k g V H l w Z T 0 i R m l s b F N 0 Y X R 1 c y I g V m F s d W U 9 I n N D b 2 1 w b G V 0 Z S I g L z 4 8 R W 5 0 c n k g V H l w Z T 0 i U m V s Y X R p b 2 5 z a G l w S W 5 m b 0 N v b n R h a W 5 l c i I g V m F s d W U 9 I n N 7 J n F 1 b 3 Q 7 Y 2 9 s d W 1 u Q 2 9 1 b n Q m c X V v d D s 6 M T E s J n F 1 b 3 Q 7 a 2 V 5 Q 2 9 s d W 1 u T m F t Z X M m c X V v d D s 6 W 1 0 s J n F 1 b 3 Q 7 c X V l c n l S Z W x h d G l v b n N o a X B z J n F 1 b 3 Q 7 O l t d L C Z x d W 9 0 O 2 N v b H V t b k l k Z W 5 0 a X R p Z X M m c X V v d D s 6 W y Z x d W 9 0 O 0 9 k Y m M u R G F 0 Y V N v d X J j Z V x c L z E v Z H N u P V B J Q 0 F O Z X Q v U E l D Q U 5 l d C 9 B b m 5 1 Y W x S Z X B v c n Q v R F F H c m 9 1 c F l y Q W R t a X N z a W 9 u L n t Z c i w w f S Z x d W 9 0 O y w m c X V v d D t P Z G J j L k R h d G F T b 3 V y Y 2 V c X C 8 x L 2 R z b j 1 Q S U N B T m V 0 L 1 B J Q 0 F O Z X Q v Q W 5 u d W F s U m V w b 3 J 0 L 0 R R R 3 J v d X B Z c k F k b W l z c 2 l v b i 5 7 V m F y a W F i b G V H c m 9 1 c C w y f S Z x d W 9 0 O y w m c X V v d D t P Z G J j L k R h d G F T b 3 V y Y 2 V c X C 8 x L 2 R z b j 1 Q S U N B T m V 0 L 1 B J Q 0 F O Z X Q v Q W 5 u d W F s U m V w b 3 J 0 L 0 R R R 3 J v d X B Z c k F k b W l z c 2 l v b i 5 7 T n V t Y m V y I G 9 m I G V 4 c G V j d G V k I G R h d G E g a X R l b X M s M 3 0 m c X V v d D s s J n F 1 b 3 Q 7 T 2 R i Y y 5 E Y X R h U 2 9 1 c m N l X F w v M S 9 k c 2 4 9 U E l D Q U 5 l d C 9 Q S U N B T m V 0 L 0 F u b n V h b F J l c G 9 y d C 9 E U U d y b 3 V w W X J B Z G 1 p c 3 N p b 2 4 u e 0 N v b X B s Z X R l I G F u Z C B 2 Y W x p Z C w 0 f S Z x d W 9 0 O y w m c X V v d D t P Z G J j L k R h d G F T b 3 V y Y 2 V c X C 8 x L 2 R z b j 1 Q S U N B T m V 0 L 1 B J Q 0 F O Z X Q v Q W 5 u d W F s U m V w b 3 J 0 L 0 R R R 3 J v d X B Z c k F k b W l z c 2 l v b i 5 7 Q 2 9 t c G x l d G U g Y W 5 k I H Z h b G l k I C g l K S w 1 f S Z x d W 9 0 O y w m c X V v d D t P Z G J j L k R h d G F T b 3 V y Y 2 V c X C 8 x L 2 R z b j 1 Q S U N B T m V 0 L 1 B J Q 0 F O Z X Q v Q W 5 u d W F s U m V w b 3 J 0 L 0 R R R 3 J v d X B Z c k F k b W l z c 2 l v b i 5 7 V W 5 y Z X N v b H Z l Z C B 2 Y W x p Z G F 0 a W 9 u I H F 1 Z X J p Z X M s N n 0 m c X V v d D s s J n F 1 b 3 Q 7 T 2 R i Y y 5 E Y X R h U 2 9 1 c m N l X F w v M S 9 k c 2 4 9 U E l D Q U 5 l d C 9 Q S U N B T m V 0 L 0 F u b n V h b F J l c G 9 y d C 9 E U U d y b 3 V w W X J B Z G 1 p c 3 N p b 2 4 u e 1 V u c m V z b 2 x 2 Z W Q g d m F s a W R h d G l v b i B x d W V y a W V z I C g l K S w 3 f S Z x d W 9 0 O y w m c X V v d D t P Z G J j L k R h d G F T b 3 V y Y 2 V c X C 8 x L 2 R z b j 1 Q S U N B T m V 0 L 1 B J Q 0 F O Z X Q v Q W 5 u d W F s U m V w b 3 J 0 L 0 R R R 3 J v d X B Z c k F k b W l z c 2 l v b i 5 7 Q m x h b m s g Z m l l b G Q s O H 0 m c X V v d D s s J n F 1 b 3 Q 7 T 2 R i Y y 5 E Y X R h U 2 9 1 c m N l X F w v M S 9 k c 2 4 9 U E l D Q U 5 l d C 9 Q S U N B T m V 0 L 0 F u b n V h b F J l c G 9 y d C 9 E U U d y b 3 V w W X J B Z G 1 p c 3 N p b 2 4 u e 0 J s Y W 5 r I G Z p Z W x k I C g l K S w 5 f S Z x d W 9 0 O y w m c X V v d D t P Z G J j L k R h d G F T b 3 V y Y 2 V c X C 8 x L 2 R z b j 1 Q S U N B T m V 0 L 1 B J Q 0 F O Z X Q v Q W 5 u d W F s U m V w b 3 J 0 L 0 R R R 3 J v d X B Z c k F k b W l z c 2 l v b i 5 7 T W l z c 2 l u Z y B 2 Y W x 1 Z S A t I E V 4 c G x h a W 5 h d G l v b i B n a X Z l b i w x M H 0 m c X V v d D s s J n F 1 b 3 Q 7 T 2 R i Y y 5 E Y X R h U 2 9 1 c m N l X F w v M S 9 k c 2 4 9 U E l D Q U 5 l d C 9 Q S U N B T m V 0 L 0 F u b n V h b F J l c G 9 y d C 9 E U U d y b 3 V w W X J B Z G 1 p c 3 N p b 2 4 u e 0 1 p c 3 N p b m c g d m F s d W U g L S B F e H B s Y W l u Y X R p b 2 4 g Z 2 l 2 Z W 4 g K C U p L D E x f S Z x d W 9 0 O 1 0 s J n F 1 b 3 Q 7 Q 2 9 s d W 1 u Q 2 9 1 b n Q m c X V v d D s 6 M T E s J n F 1 b 3 Q 7 S 2 V 5 Q 2 9 s d W 1 u T m F t Z X M m c X V v d D s 6 W 1 0 s J n F 1 b 3 Q 7 Q 2 9 s d W 1 u S W R l b n R p d G l l c y Z x d W 9 0 O z p b J n F 1 b 3 Q 7 T 2 R i Y y 5 E Y X R h U 2 9 1 c m N l X F w v M S 9 k c 2 4 9 U E l D Q U 5 l d C 9 Q S U N B T m V 0 L 0 F u b n V h b F J l c G 9 y d C 9 E U U d y b 3 V w W X J B Z G 1 p c 3 N p b 2 4 u e 1 l y L D B 9 J n F 1 b 3 Q 7 L C Z x d W 9 0 O 0 9 k Y m M u R G F 0 Y V N v d X J j Z V x c L z E v Z H N u P V B J Q 0 F O Z X Q v U E l D Q U 5 l d C 9 B b m 5 1 Y W x S Z X B v c n Q v R F F H c m 9 1 c F l y Q W R t a X N z a W 9 u L n t W Y X J p Y W J s Z U d y b 3 V w L D J 9 J n F 1 b 3 Q 7 L C Z x d W 9 0 O 0 9 k Y m M u R G F 0 Y V N v d X J j Z V x c L z E v Z H N u P V B J Q 0 F O Z X Q v U E l D Q U 5 l d C 9 B b m 5 1 Y W x S Z X B v c n Q v R F F H c m 9 1 c F l y Q W R t a X N z a W 9 u L n t O d W 1 i Z X I g b 2 Y g Z X h w Z W N 0 Z W Q g Z G F 0 Y S B p d G V t c y w z f S Z x d W 9 0 O y w m c X V v d D t P Z G J j L k R h d G F T b 3 V y Y 2 V c X C 8 x L 2 R z b j 1 Q S U N B T m V 0 L 1 B J Q 0 F O Z X Q v Q W 5 u d W F s U m V w b 3 J 0 L 0 R R R 3 J v d X B Z c k F k b W l z c 2 l v b i 5 7 Q 2 9 t c G x l d G U g Y W 5 k I H Z h b G l k L D R 9 J n F 1 b 3 Q 7 L C Z x d W 9 0 O 0 9 k Y m M u R G F 0 Y V N v d X J j Z V x c L z E v Z H N u P V B J Q 0 F O Z X Q v U E l D Q U 5 l d C 9 B b m 5 1 Y W x S Z X B v c n Q v R F F H c m 9 1 c F l y Q W R t a X N z a W 9 u L n t D b 2 1 w b G V 0 Z S B h b m Q g d m F s a W Q g K C U p L D V 9 J n F 1 b 3 Q 7 L C Z x d W 9 0 O 0 9 k Y m M u R G F 0 Y V N v d X J j Z V x c L z E v Z H N u P V B J Q 0 F O Z X Q v U E l D Q U 5 l d C 9 B b m 5 1 Y W x S Z X B v c n Q v R F F H c m 9 1 c F l y Q W R t a X N z a W 9 u L n t V b n J l c 2 9 s d m V k I H Z h b G l k Y X R p b 2 4 g c X V l c m l l c y w 2 f S Z x d W 9 0 O y w m c X V v d D t P Z G J j L k R h d G F T b 3 V y Y 2 V c X C 8 x L 2 R z b j 1 Q S U N B T m V 0 L 1 B J Q 0 F O Z X Q v Q W 5 u d W F s U m V w b 3 J 0 L 0 R R R 3 J v d X B Z c k F k b W l z c 2 l v b i 5 7 V W 5 y Z X N v b H Z l Z C B 2 Y W x p Z G F 0 a W 9 u I H F 1 Z X J p Z X M g K C U p L D d 9 J n F 1 b 3 Q 7 L C Z x d W 9 0 O 0 9 k Y m M u R G F 0 Y V N v d X J j Z V x c L z E v Z H N u P V B J Q 0 F O Z X Q v U E l D Q U 5 l d C 9 B b m 5 1 Y W x S Z X B v c n Q v R F F H c m 9 1 c F l y Q W R t a X N z a W 9 u L n t C b G F u a y B m a W V s Z C w 4 f S Z x d W 9 0 O y w m c X V v d D t P Z G J j L k R h d G F T b 3 V y Y 2 V c X C 8 x L 2 R z b j 1 Q S U N B T m V 0 L 1 B J Q 0 F O Z X Q v Q W 5 u d W F s U m V w b 3 J 0 L 0 R R R 3 J v d X B Z c k F k b W l z c 2 l v b i 5 7 Q m x h b m s g Z m l l b G Q g K C U p L D l 9 J n F 1 b 3 Q 7 L C Z x d W 9 0 O 0 9 k Y m M u R G F 0 Y V N v d X J j Z V x c L z E v Z H N u P V B J Q 0 F O Z X Q v U E l D Q U 5 l d C 9 B b m 5 1 Y W x S Z X B v c n Q v R F F H c m 9 1 c F l y Q W R t a X N z a W 9 u L n t N a X N z a W 5 n I H Z h b H V l I C 0 g R X h w b G F p b m F 0 a W 9 u I G d p d m V u L D E w f S Z x d W 9 0 O y w m c X V v d D t P Z G J j L k R h d G F T b 3 V y Y 2 V c X C 8 x L 2 R z b j 1 Q S U N B T m V 0 L 1 B J Q 0 F O Z X Q v Q W 5 u d W F s U m V w b 3 J 0 L 0 R R R 3 J v d X B Z c k F k b W l z c 2 l v b i 5 7 T W l z c 2 l u Z y B 2 Y W x 1 Z S A t I E V 4 c G x h a W 5 h d G l v b i B n a X Z l b i A o J S k s M T F 9 J n F 1 b 3 Q 7 X S w m c X V v d D t S Z W x h d G l v b n N o a X B J b m Z v J n F 1 b 3 Q 7 O l t d f S I g L z 4 8 R W 5 0 c n k g V H l w Z T 0 i U X V l c n l J R C I g V m F s d W U 9 I n M w O D Y 2 Z D g z M i 0 1 N j A 0 L T R h Z D I t Y j V i N C 1 j N W E 3 O D U y M j U 3 Z m U i I C 8 + P C 9 T d G F i b G V F b n R y a W V z P j w v S X R l b T 4 8 S X R l b T 4 8 S X R l b U x v Y 2 F 0 a W 9 u P j x J d G V t V H l w Z T 5 G b 3 J t d W x h P C 9 J d G V t V H l w Z T 4 8 S X R l b V B h d G g + U 2 V j d G l v b j E v R F F H c m 9 1 c F l y Q W R t a X N z a W 9 u L 1 N v d X J j Z T w v S X R l b V B h d G g + P C 9 J d G V t T G 9 j Y X R p b 2 4 + P F N 0 Y W J s Z U V u d H J p Z X M g L z 4 8 L 0 l 0 Z W 0 + P E l 0 Z W 0 + P E l 0 Z W 1 M b 2 N h d G l v b j 4 8 S X R l b V R 5 c G U + R m 9 y b X V s Y T w v S X R l b V R 5 c G U + P E l 0 Z W 1 Q Y X R o P l N l Y 3 R p b 2 4 x L 0 R R R 3 J v d X B Z c k F k b W l z c 2 l v b i 9 Q S U N B T m V 0 X 0 R h d G F i Y X N l P C 9 J d G V t U G F 0 a D 4 8 L 0 l 0 Z W 1 M b 2 N h d G l v b j 4 8 U 3 R h Y m x l R W 5 0 c m l l c y A v P j w v S X R l b T 4 8 S X R l b T 4 8 S X R l b U x v Y 2 F 0 a W 9 u P j x J d G V t V H l w Z T 5 G b 3 J t d W x h P C 9 J d G V t V H l w Z T 4 8 S X R l b V B h d G g + U 2 V j d G l v b j E v R F F H c m 9 1 c F l y Q W R t a X N z a W 9 u L 0 F u b n V h b F J l c G 9 y d F 9 T Y 2 h l b W E 8 L 0 l 0 Z W 1 Q Y X R o P j w v S X R l b U x v Y 2 F 0 a W 9 u P j x T d G F i b G V F b n R y a W V z I C 8 + P C 9 J d G V t P j x J d G V t P j x J d G V t T G 9 j Y X R p b 2 4 + P E l 0 Z W 1 U e X B l P k Z v c m 1 1 b G E 8 L 0 l 0 Z W 1 U e X B l P j x J d G V t U G F 0 a D 5 T Z W N 0 a W 9 u M S 9 E U U d y b 3 V w W X J B Z G 1 p c 3 N p b 2 4 v R F F H c m 9 1 c F l y Q W R t a X N z a W 9 u X 1 R h Y m x l P C 9 J d G V t U G F 0 a D 4 8 L 0 l 0 Z W 1 M b 2 N h d G l v b j 4 8 U 3 R h Y m x l R W 5 0 c m l l c y A v P j w v S X R l b T 4 8 S X R l b T 4 8 S X R l b U x v Y 2 F 0 a W 9 u P j x J d G V t V H l w Z T 5 G b 3 J t d W x h P C 9 J d G V t V H l w Z T 4 8 S X R l b V B h d G g + U 2 V j d G l v b j E v R F F H c m 9 1 c F l y Q W R t a X N z a W 9 u L 1 N v c n R l Z C U y M F J v d 3 M 8 L 0 l 0 Z W 1 Q Y X R o P j w v S X R l b U x v Y 2 F 0 a W 9 u P j x T d G F i b G V F b n R y a W V z I C 8 + P C 9 J d G V t P j x J d G V t P j x J d G V t T G 9 j Y X R p b 2 4 + P E l 0 Z W 1 U e X B l P k Z v c m 1 1 b G E 8 L 0 l 0 Z W 1 U e X B l P j x J d G V t U G F 0 a D 5 T Z W N 0 a W 9 u M S 9 E U U d y b 3 V w W X J B Z G 1 p c 3 N p b 2 4 v U m V t b 3 Z l Z C U y M E N v b H V t b n M 8 L 0 l 0 Z W 1 Q Y X R o P j w v S X R l b U x v Y 2 F 0 a W 9 u P j x T d G F i b G V F b n R y a W V z I C 8 + P C 9 J d G V t P j x J d G V t P j x J d G V t T G 9 j Y X R p b 2 4 + P E l 0 Z W 1 U e X B l P k Z v c m 1 1 b G E 8 L 0 l 0 Z W 1 U e X B l P j x J d G V t U G F 0 a D 5 T Z W N 0 a W 9 u M S 9 E U U d y b 3 V w W X J S Z W Z l c n J h b C 9 T b 3 J 0 Z W Q l M j B S b 3 d z P C 9 J d G V t U G F 0 a D 4 8 L 0 l 0 Z W 1 M b 2 N h d G l v b j 4 8 U 3 R h Y m x l R W 5 0 c m l l c y A v P j w v S X R l b T 4 8 S X R l b T 4 8 S X R l b U x v Y 2 F 0 a W 9 u P j x J d G V t V H l w Z T 5 G b 3 J t d W x h P C 9 J d G V t V H l w Z T 4 8 S X R l b V B h d G g + U 2 V j d G l v b j E v R F F H c m 9 1 c F l y U m V m Z X J y Y W w v U m V t b 3 Z l Z C U y M E N v b H V t b n M 8 L 0 l 0 Z W 1 Q Y X R o P j w v S X R l b U x v Y 2 F 0 a W 9 u P j x T d G F i b G V F b n R y a W V z I C 8 + P C 9 J d G V t P j x J d G V t P j x J d G V t T G 9 j Y X R p b 2 4 + P E l 0 Z W 1 U e X B l P k Z v c m 1 1 b G E 8 L 0 l 0 Z W 1 U e X B l P j x J d G V t U G F 0 a D 5 T Z W N 0 a W 9 u M S 9 U Y W J s Z T M x Y V 8 y M D I w P C 9 J d G V t U G F 0 a D 4 8 L 0 l 0 Z W 1 M b 2 N h d G l v b j 4 8 U 3 R h Y m x l R W 5 0 c m l l c 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R h Y m x l M z F h X z I w M j A i I C 8 + P E V u d H J 5 I F R 5 c G U 9 I k Z p b G x l Z E N v b X B s Z X R l U m V z d W x 0 V G 9 X b 3 J r c 2 h l Z X Q i I F Z h b H V l P S J s M S I g L z 4 8 R W 5 0 c n k g V H l w Z T 0 i U m V j b 3 Z l c n l U Y X J n Z X R T a G V l d C I g V m F s d W U 9 I n N T a G V l d D Q 2 I i A v P j x F b n R y e S B U e X B l P S J S Z W N v d m V y e V R h c m d l d E N v b H V t b i I g V m F s d W U 9 I m w x I i A v P j x F b n R y e S B U e X B l P S J S Z W N v d m V y e V R h c m d l d F J v d y I g V m F s d W U 9 I m w x I i A v P j x F b n R y e S B U e X B l P S J G a W x s Q 2 9 1 b n Q i I F Z h b H V l P S J s M T A w I i A v P j x F b n R y e S B U e X B l P S J G a W x s R X J y b 3 J D b 2 R l I i B W Y W x 1 Z T 0 i c 1 V u a 2 5 v d 2 4 i I C 8 + P E V u d H J 5 I F R 5 c G U 9 I k Z p b G x F c n J v c k N v d W 5 0 I i B W Y W x 1 Z T 0 i b D A i I C 8 + P E V u d H J 5 I F R 5 c G U 9 I k Z p b G x M Y X N 0 V X B k Y X R l Z C I g V m F s d W U 9 I m Q y M D I w L T E y L T A 4 V D E z O j M y O j Q 0 L j I 0 N j k w O T V a I i A v P j x F b n R y e S B U e X B l P S J G a W x s Q 2 9 s d W 1 u V H l w Z X M i I F Z h b H V l P S J z Q m d Z R k J R V U Z C U U l D I i A v P j x F b n R y e S B U e X B l P S J G a W x s Q 2 9 s d W 1 u T m F t Z X M i I F Z h b H V l P S J z W y Z x d W 9 0 O 1 l l Y X I m c X V v d D s s J n F 1 b 3 Q 7 T 3 J n Y W 5 p c 2 F 0 a W 9 u J n F 1 b 3 Q 7 L C Z x d W 9 0 O 1 R v d G F s X 2 F k b W l z c 2 l v b n M m c X V v d D s s J n F 1 b 3 Q 7 S G l n a F 9 m b G 9 3 X 2 F k b W l z c 2 l v b n M m c X V v d D s s J n F 1 b 3 Q 7 c G V y Y y Z x d W 9 0 O y w m c X V v d D t E Y X l z J n F 1 b 3 Q 7 L C Z x d W 9 0 O 0 1 l Z G l h b i Z x d W 9 0 O y w m c X V v d D t N a W 5 p b X V t J n F 1 b 3 Q 7 L C Z x d W 9 0 O 0 1 h e G l t d W 0 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P Z G J j L k R h d G F T b 3 V y Y 2 V c X C 8 x L 2 R z b j 1 Q S U N B T m V 0 L 1 B J Q 0 F O Z X Q v Q W 5 u d W F s U m V w b 3 J 0 L 1 R h Y m x l M z F h X z I w M j A u e 1 l l Y X I s M H 0 m c X V v d D s s J n F 1 b 3 Q 7 T 2 R i Y y 5 E Y X R h U 2 9 1 c m N l X F w v M S 9 k c 2 4 9 U E l D Q U 5 l d C 9 Q S U N B T m V 0 L 0 F u b n V h b F J l c G 9 y d C 9 U Y W J s Z T M x Y V 8 y M D I w L n t P c m d h b m l z Y X R p b 2 4 s M X 0 m c X V v d D s s J n F 1 b 3 Q 7 T 2 R i Y y 5 E Y X R h U 2 9 1 c m N l X F w v M S 9 k c 2 4 9 U E l D Q U 5 l d C 9 Q S U N B T m V 0 L 0 F u b n V h b F J l c G 9 y d C 9 U Y W J s Z T M x Y V 8 y M D I w L n t U b 3 R h b F 9 h Z G 1 p c 3 N p b 2 5 z L D J 9 J n F 1 b 3 Q 7 L C Z x d W 9 0 O 0 9 k Y m M u R G F 0 Y V N v d X J j Z V x c L z E v Z H N u P V B J Q 0 F O Z X Q v U E l D Q U 5 l d C 9 B b m 5 1 Y W x S Z X B v c n Q v V G F i b G U z M W F f M j A y M C 5 7 S G l n a F 9 m b G 9 3 X 2 F k b W l z c 2 l v b n M s M 3 0 m c X V v d D s s J n F 1 b 3 Q 7 T 2 R i Y y 5 E Y X R h U 2 9 1 c m N l X F w v M S 9 k c 2 4 9 U E l D Q U 5 l d C 9 Q S U N B T m V 0 L 0 F u b n V h b F J l c G 9 y d C 9 U Y W J s Z T M x Y V 8 y M D I w L n t w Z X J j L D R 9 J n F 1 b 3 Q 7 L C Z x d W 9 0 O 0 9 k Y m M u R G F 0 Y V N v d X J j Z V x c L z E v Z H N u P V B J Q 0 F O Z X Q v U E l D Q U 5 l d C 9 B b m 5 1 Y W x S Z X B v c n Q v V G F i b G U z M W F f M j A y M C 5 7 R G F 5 c y w 1 f S Z x d W 9 0 O y w m c X V v d D t P Z G J j L k R h d G F T b 3 V y Y 2 V c X C 8 x L 2 R z b j 1 Q S U N B T m V 0 L 1 B J Q 0 F O Z X Q v Q W 5 u d W F s U m V w b 3 J 0 L 1 R h Y m x l M z F h X z I w M j A u e 0 1 l Z G l h b i w 2 f S Z x d W 9 0 O y w m c X V v d D t P Z G J j L k R h d G F T b 3 V y Y 2 V c X C 8 x L 2 R z b j 1 Q S U N B T m V 0 L 1 B J Q 0 F O Z X Q v Q W 5 u d W F s U m V w b 3 J 0 L 1 R h Y m x l M z F h X z I w M j A u e 0 1 p b m l t d W 0 s N 3 0 m c X V v d D s s J n F 1 b 3 Q 7 T 2 R i Y y 5 E Y X R h U 2 9 1 c m N l X F w v M S 9 k c 2 4 9 U E l D Q U 5 l d C 9 Q S U N B T m V 0 L 0 F u b n V h b F J l c G 9 y d C 9 U Y W J s Z T M x Y V 8 y M D I w L n t N Y X h p b X V t L D h 9 J n F 1 b 3 Q 7 X S w m c X V v d D t D b 2 x 1 b W 5 D b 3 V u d C Z x d W 9 0 O z o 5 L C Z x d W 9 0 O 0 t l e U N v b H V t b k 5 h b W V z J n F 1 b 3 Q 7 O l t d L C Z x d W 9 0 O 0 N v b H V t b k l k Z W 5 0 a X R p Z X M m c X V v d D s 6 W y Z x d W 9 0 O 0 9 k Y m M u R G F 0 Y V N v d X J j Z V x c L z E v Z H N u P V B J Q 0 F O Z X Q v U E l D Q U 5 l d C 9 B b m 5 1 Y W x S Z X B v c n Q v V G F i b G U z M W F f M j A y M C 5 7 W W V h c i w w f S Z x d W 9 0 O y w m c X V v d D t P Z G J j L k R h d G F T b 3 V y Y 2 V c X C 8 x L 2 R z b j 1 Q S U N B T m V 0 L 1 B J Q 0 F O Z X Q v Q W 5 u d W F s U m V w b 3 J 0 L 1 R h Y m x l M z F h X z I w M j A u e 0 9 y Z 2 F u a X N h d G l v b i w x f S Z x d W 9 0 O y w m c X V v d D t P Z G J j L k R h d G F T b 3 V y Y 2 V c X C 8 x L 2 R z b j 1 Q S U N B T m V 0 L 1 B J Q 0 F O Z X Q v Q W 5 u d W F s U m V w b 3 J 0 L 1 R h Y m x l M z F h X z I w M j A u e 1 R v d G F s X 2 F k b W l z c 2 l v b n M s M n 0 m c X V v d D s s J n F 1 b 3 Q 7 T 2 R i Y y 5 E Y X R h U 2 9 1 c m N l X F w v M S 9 k c 2 4 9 U E l D Q U 5 l d C 9 Q S U N B T m V 0 L 0 F u b n V h b F J l c G 9 y d C 9 U Y W J s Z T M x Y V 8 y M D I w L n t I a W d o X 2 Z s b 3 d f Y W R t a X N z a W 9 u c y w z f S Z x d W 9 0 O y w m c X V v d D t P Z G J j L k R h d G F T b 3 V y Y 2 V c X C 8 x L 2 R z b j 1 Q S U N B T m V 0 L 1 B J Q 0 F O Z X Q v Q W 5 u d W F s U m V w b 3 J 0 L 1 R h Y m x l M z F h X z I w M j A u e 3 B l c m M s N H 0 m c X V v d D s s J n F 1 b 3 Q 7 T 2 R i Y y 5 E Y X R h U 2 9 1 c m N l X F w v M S 9 k c 2 4 9 U E l D Q U 5 l d C 9 Q S U N B T m V 0 L 0 F u b n V h b F J l c G 9 y d C 9 U Y W J s Z T M x Y V 8 y M D I w L n t E Y X l z L D V 9 J n F 1 b 3 Q 7 L C Z x d W 9 0 O 0 9 k Y m M u R G F 0 Y V N v d X J j Z V x c L z E v Z H N u P V B J Q 0 F O Z X Q v U E l D Q U 5 l d C 9 B b m 5 1 Y W x S Z X B v c n Q v V G F i b G U z M W F f M j A y M C 5 7 T W V k a W F u L D Z 9 J n F 1 b 3 Q 7 L C Z x d W 9 0 O 0 9 k Y m M u R G F 0 Y V N v d X J j Z V x c L z E v Z H N u P V B J Q 0 F O Z X Q v U E l D Q U 5 l d C 9 B b m 5 1 Y W x S Z X B v c n Q v V G F i b G U z M W F f M j A y M C 5 7 T W l u a W 1 1 b S w 3 f S Z x d W 9 0 O y w m c X V v d D t P Z G J j L k R h d G F T b 3 V y Y 2 V c X C 8 x L 2 R z b j 1 Q S U N B T m V 0 L 1 B J Q 0 F O Z X Q v Q W 5 u d W F s U m V w b 3 J 0 L 1 R h Y m x l M z F h X z I w M j A u e 0 1 h e G l t d W 0 s O H 0 m c X V v d D t d L C Z x d W 9 0 O 1 J l b G F 0 a W 9 u c 2 h p c E l u Z m 8 m c X V v d D s 6 W 1 1 9 I i A v P j x F b n R y e S B U e X B l P S J R d W V y e U l E I i B W Y W x 1 Z T 0 i c z B l Z T E 3 Z D l l L W Q x Z D Q t N D J h O S 1 h N W Z h L T N h M j N k Y j N i M 2 U y Y S I g L z 4 8 R W 5 0 c n k g V H l w Z T 0 i Q W R k Z W R U b 0 R h d G F N b 2 R l b C I g V m F s d W U 9 I m w w I i A v P j w v U 3 R h Y m x l R W 5 0 c m l l c z 4 8 L 0 l 0 Z W 0 + P E l 0 Z W 0 + P E l 0 Z W 1 M b 2 N h d G l v b j 4 8 S X R l b V R 5 c G U + R m 9 y b X V s Y T w v S X R l b V R 5 c G U + P E l 0 Z W 1 Q Y X R o P l N l Y 3 R p b 2 4 x L 1 R h Y m x l M z F h X z I w M j A v U 2 9 1 c m N l P C 9 J d G V t U G F 0 a D 4 8 L 0 l 0 Z W 1 M b 2 N h d G l v b j 4 8 U 3 R h Y m x l R W 5 0 c m l l c y A v P j w v S X R l b T 4 8 S X R l b T 4 8 S X R l b U x v Y 2 F 0 a W 9 u P j x J d G V t V H l w Z T 5 G b 3 J t d W x h P C 9 J d G V t V H l w Z T 4 8 S X R l b V B h d G g + U 2 V j d G l v b j E v V G F i b G U z M W F f M j A y M C 9 Q S U N B T m V 0 X 0 R h d G F i Y X N l P C 9 J d G V t U G F 0 a D 4 8 L 0 l 0 Z W 1 M b 2 N h d G l v b j 4 8 U 3 R h Y m x l R W 5 0 c m l l c y A v P j w v S X R l b T 4 8 S X R l b T 4 8 S X R l b U x v Y 2 F 0 a W 9 u P j x J d G V t V H l w Z T 5 G b 3 J t d W x h P C 9 J d G V t V H l w Z T 4 8 S X R l b V B h d G g + U 2 V j d G l v b j E v V G F i b G U z M W F f M j A y M C 9 B b m 5 1 Y W x S Z X B v c n R f U 2 N o Z W 1 h P C 9 J d G V t U G F 0 a D 4 8 L 0 l 0 Z W 1 M b 2 N h d G l v b j 4 8 U 3 R h Y m x l R W 5 0 c m l l c y A v P j w v S X R l b T 4 8 S X R l b T 4 8 S X R l b U x v Y 2 F 0 a W 9 u P j x J d G V t V H l w Z T 5 G b 3 J t d W x h P C 9 J d G V t V H l w Z T 4 8 S X R l b V B h d G g + U 2 V j d G l v b j E v V G F i b G U z M W F f M j A y M C 9 U Y W J s Z T M x Y V 8 y M D I w X 1 R h Y m x l P C 9 J d G V t U G F 0 a D 4 8 L 0 l 0 Z W 1 M b 2 N h d G l v b j 4 8 U 3 R h Y m x l R W 5 0 c m l l c y A v P j w v S X R l b T 4 8 S X R l b T 4 8 S X R l b U x v Y 2 F 0 a W 9 u P j x J d G V t V H l w Z T 5 G b 3 J t d W x h P C 9 J d G V t V H l w Z T 4 8 S X R l b V B h d G g + U 2 V j d G l v b j E v d G J s M j g l M j A o M i k 8 L 0 l 0 Z W 1 Q Y X R o P j w v S X R l b U x v Y 2 F 0 a W 9 u P j x T d G F i b G V F b n R y a W V z P j x F b n R y e S B U e X B l P S J J c 1 B y a X Z h d G U i I F Z h b H V l P S J s M C I g L z 4 8 R W 5 0 c n k g V H l w Z T 0 i T m F 2 a W d h d G l v b l N 0 Z X B O Y W 1 l I i B W Y W x 1 Z T 0 i c 0 5 h d m l n Y X R p b 2 4 i I C 8 + P E V u d H J 5 I F R 5 c G U 9 I k J 1 Z m Z l c k 5 l e H R S Z W Z y Z X N o I i B W Y W x 1 Z T 0 i b D E i I C 8 + P E V u d H J 5 I F R 5 c G U 9 I l J l c 3 V s d F R 5 c G U i I F Z h b H V l P S J z V G F i b G U i I C 8 + P E V u d H J 5 I F R 5 c G U 9 I k Z p b G x F b m F i b G V k I i B W Y W x 1 Z T 0 i b D A i I C 8 + P E V u d H J 5 I F R 5 c G U 9 I k Z p b G x P Y m p l Y 3 R U e X B l I i B W Y W x 1 Z T 0 i c 0 N v b m 5 l Y 3 R p b 2 5 P b m x 5 I i A v P j x F b n R y e S B U e X B l P S J G a W x s V G 9 E Y X R h T W 9 k Z W x F b m F i b G V k I i B W Y W x 1 Z T 0 i b D A i I C 8 + P E V u d H J 5 I F R 5 c G U 9 I k Z p b G x l Z E N v b X B s Z X R l U m V z d W x 0 V G 9 X b 3 J r c 2 h l Z X Q i I F Z h b H V l P S J s M S I g L z 4 8 R W 5 0 c n k g V H l w Z T 0 i U m V j b 3 Z l c n l U Y X J n Z X R T a G V l d C I g V m F s d W U 9 I n N T a G V l d D I i I C 8 + P E V u d H J 5 I F R 5 c G U 9 I l J l Y 2 9 2 Z X J 5 V G F y Z 2 V 0 Q 2 9 s d W 1 u I i B W Y W x 1 Z T 0 i b D E i I C 8 + P E V u d H J 5 I F R 5 c G U 9 I l J l Y 2 9 2 Z X J 5 V G F y Z 2 V 0 U m 9 3 I i B W Y W x 1 Z T 0 i b D E i I C 8 + P E V u d H J 5 I F R 5 c G U 9 I k Z p b G x D b 2 x 1 b W 5 U e X B l c y I g V m F s d W U 9 I n N C Z 1 l D Q m d J R 0 F n W U N C Z 0 l H Q W d Z Q 0 J n P T 0 i I C 8 + P E V u d H J 5 I F R 5 c G U 9 I k Z p b G x M Y X N 0 V X B k Y X R l Z C I g V m F s d W U 9 I m Q y M D I w L T E w L T I 5 V D E 2 O j E w O j I 5 L j k 5 N T g 1 M D F a I i A v P j x F b n R y e S B U e X B l P S J G a W x s Q 2 9 s d W 1 u T m F t Z X M i I F Z h b H V l P S J z W y Z x d W 9 0 O 1 l l Y X I m c X V v d D s s J n F 1 b 3 Q 7 T 3 J n Y W 5 p c 2 F 0 a W 9 u J n F 1 b 3 Q 7 L C Z x d W 9 0 O 1 B J Q 1 U m c X V v d D s s J n F 1 b 3 Q 7 U E l D V S A o J S k m c X V v d D s s J n F 1 b 3 Q 7 Q 2 V u d H J h b G l z Z W Q g d H J h b n N w b 3 J 0 I H N l c n Z p Y 2 U g K F B J Q y k m c X V v d D s s J n F 1 b 3 Q 7 Q 2 V u d H J h b G l z Z W Q g d H J h b n N w b 3 J 0 I H N l c n Z p Y 2 U g K F B J Q y k g K C U p J n F 1 b 3 Q 7 L C Z x d W 9 0 O 1 R y Y W 5 z c G 9 y d C B 0 Z W F t I G Z y b 2 0 g b m V v b m F 0 Z X M m c X V v d D s s J n F 1 b 3 Q 7 V H J h b n N w b 3 J 0 I H R l Y W 0 g Z n J v b S B u Z W 9 u Y X R l c y A o J S k m c X V v d D s s J n F 1 b 3 Q 7 T 3 R o Z X I g c 3 B l Y 2 l h b G l z d C B 0 Z W F t J n F 1 b 3 Q 7 L C Z x d W 9 0 O 0 9 0 a G V y I H N w Z W N p Y W x p c 3 Q g d G V h b S A o J S k m c X V v d D s s J n F 1 b 3 Q 7 T m 9 u L X N w Z W N p Y W x p c 3 Q g d G V h b S Z x d W 9 0 O y w m c X V v d D t O b 2 4 t c 3 B l Y 2 l h b G l z d C B 0 Z W F t I C g l K S Z x d W 9 0 O y w m c X V v d D t V b m t u b 3 d u J n F 1 b 3 Q 7 L C Z x d W 9 0 O 1 V u a 2 5 v d 2 4 g K C U p J n F 1 b 3 Q 7 L C Z x d W 9 0 O 1 R v d G F s J n F 1 b 3 Q 7 L C Z x d W 9 0 O 1 R v d G F s I C g l K S Z x d W 9 0 O 1 0 i I C 8 + P E V u d H J 5 I F R 5 c G U 9 I k Z p b G x F c n J v c k N v d W 5 0 I i B W Y W x 1 Z T 0 i b D A i I C 8 + P E V u d H J 5 I F R 5 c G U 9 I k Z p b G x T d G F 0 d X M i I F Z h b H V l P S J z Q 2 9 t c G x l d G U i I C 8 + P E V u d H J 5 I F R 5 c G U 9 I k Z p b G x D b 3 V u d C I g V m F s d W U 9 I m w x M D A i I C 8 + P E V u d H J 5 I F R 5 c G U 9 I k Z p b G x F c n J v c k N v Z G U i I F Z h b H V l P S J z V W 5 r b m 9 3 b i I g L z 4 8 R W 5 0 c n k g V H l w Z T 0 i U m V s Y X R p b 2 5 z a G l w S W 5 m b 0 N v b n R h a W 5 l c i I g V m F s d W U 9 I n N 7 J n F 1 b 3 Q 7 Y 2 9 s d W 1 u Q 2 9 1 b n Q m c X V v d D s 6 M T Y s J n F 1 b 3 Q 7 a 2 V 5 Q 2 9 s d W 1 u T m F t Z X M m c X V v d D s 6 W 1 0 s J n F 1 b 3 Q 7 c X V l c n l S Z W x h d G l v b n N o a X B z J n F 1 b 3 Q 7 O l t d L C Z x d W 9 0 O 2 N v b H V t b k l k Z W 5 0 a X R p Z X M m c X V v d D s 6 W y Z x d W 9 0 O 0 9 k Y m M u R G F 0 Y V N v d X J j Z V x c L z E v Z H N u P V B J Q 0 F O Z X Q v U E l D Q U 5 l d C 9 B b m 5 1 Y W x S Z X B v c n Q v d G J s M j g u e 1 l l Y X I s M H 0 m c X V v d D s s J n F 1 b 3 Q 7 T 2 R i Y y 5 E Y X R h U 2 9 1 c m N l X F w v M S 9 k c 2 4 9 U E l D Q U 5 l d C 9 Q S U N B T m V 0 L 0 F u b n V h b F J l c G 9 y d C 9 0 Y m w y O C 5 7 T 3 J n Y W 5 p c 2 F 0 a W 9 u L D F 9 J n F 1 b 3 Q 7 L C Z x d W 9 0 O 0 9 k Y m M u R G F 0 Y V N v d X J j Z V x c L z E v Z H N u P V B J Q 0 F O Z X Q v U E l D Q U 5 l d C 9 B b m 5 1 Y W x S Z X B v c n Q v d G J s M j g u e 1 B J Q 1 U s M n 0 m c X V v d D s s J n F 1 b 3 Q 7 T 2 R i Y y 5 E Y X R h U 2 9 1 c m N l X F w v M S 9 k c 2 4 9 U E l D Q U 5 l d C 9 Q S U N B T m V 0 L 0 F u b n V h b F J l c G 9 y d C 9 0 Y m w y O C 5 7 U E l D V S A o J S k s M 3 0 m c X V v d D s s J n F 1 b 3 Q 7 T 2 R i Y y 5 E Y X R h U 2 9 1 c m N l X F w v M S 9 k c 2 4 9 U E l D Q U 5 l d C 9 Q S U N B T m V 0 L 0 F u b n V h b F J l c G 9 y d C 9 0 Y m w y O C 5 7 Q 2 V u d H J h b G l z Z W Q g d H J h b n N w b 3 J 0 I H N l c n Z p Y 2 U g K F B J Q y k s N H 0 m c X V v d D s s J n F 1 b 3 Q 7 T 2 R i Y y 5 E Y X R h U 2 9 1 c m N l X F w v M S 9 k c 2 4 9 U E l D Q U 5 l d C 9 Q S U N B T m V 0 L 0 F u b n V h b F J l c G 9 y d C 9 0 Y m w y O C 5 7 Q 2 V u d H J h b G l z Z W Q g d H J h b n N w b 3 J 0 I H N l c n Z p Y 2 U g K F B J Q y k g K C U p L D V 9 J n F 1 b 3 Q 7 L C Z x d W 9 0 O 0 9 k Y m M u R G F 0 Y V N v d X J j Z V x c L z E v Z H N u P V B J Q 0 F O Z X Q v U E l D Q U 5 l d C 9 B b m 5 1 Y W x S Z X B v c n Q v d G J s M j g u e 1 R y Y W 5 z c G 9 y d C B 0 Z W F t I G Z y b 2 0 g b m V v b m F 0 Z X M s N n 0 m c X V v d D s s J n F 1 b 3 Q 7 T 2 R i Y y 5 E Y X R h U 2 9 1 c m N l X F w v M S 9 k c 2 4 9 U E l D Q U 5 l d C 9 Q S U N B T m V 0 L 0 F u b n V h b F J l c G 9 y d C 9 0 Y m w y O C 5 7 V H J h b n N w b 3 J 0 I H R l Y W 0 g Z n J v b S B u Z W 9 u Y X R l c y A o J S k s N 3 0 m c X V v d D s s J n F 1 b 3 Q 7 T 2 R i Y y 5 E Y X R h U 2 9 1 c m N l X F w v M S 9 k c 2 4 9 U E l D Q U 5 l d C 9 Q S U N B T m V 0 L 0 F u b n V h b F J l c G 9 y d C 9 0 Y m w y O C 5 7 T 3 R o Z X I g c 3 B l Y 2 l h b G l z d C B 0 Z W F t L D h 9 J n F 1 b 3 Q 7 L C Z x d W 9 0 O 0 9 k Y m M u R G F 0 Y V N v d X J j Z V x c L z E v Z H N u P V B J Q 0 F O Z X Q v U E l D Q U 5 l d C 9 B b m 5 1 Y W x S Z X B v c n Q v d G J s M j g u e 0 9 0 a G V y I H N w Z W N p Y W x p c 3 Q g d G V h b S A o J S k s O X 0 m c X V v d D s s J n F 1 b 3 Q 7 T 2 R i Y y 5 E Y X R h U 2 9 1 c m N l X F w v M S 9 k c 2 4 9 U E l D Q U 5 l d C 9 Q S U N B T m V 0 L 0 F u b n V h b F J l c G 9 y d C 9 0 Y m w y O C 5 7 T m 9 u L X N w Z W N p Y W x p c 3 Q g d G V h b S w x M H 0 m c X V v d D s s J n F 1 b 3 Q 7 T 2 R i Y y 5 E Y X R h U 2 9 1 c m N l X F w v M S 9 k c 2 4 9 U E l D Q U 5 l d C 9 Q S U N B T m V 0 L 0 F u b n V h b F J l c G 9 y d C 9 0 Y m w y O C 5 7 T m 9 u L X N w Z W N p Y W x p c 3 Q g d G V h b S A o J S k s M T F 9 J n F 1 b 3 Q 7 L C Z x d W 9 0 O 0 9 k Y m M u R G F 0 Y V N v d X J j Z V x c L z E v Z H N u P V B J Q 0 F O Z X Q v U E l D Q U 5 l d C 9 B b m 5 1 Y W x S Z X B v c n Q v d G J s M j g u e 1 V u a 2 5 v d 2 4 s M T J 9 J n F 1 b 3 Q 7 L C Z x d W 9 0 O 0 9 k Y m M u R G F 0 Y V N v d X J j Z V x c L z E v Z H N u P V B J Q 0 F O Z X Q v U E l D Q U 5 l d C 9 B b m 5 1 Y W x S Z X B v c n Q v d G J s M j g u e 1 V u a 2 5 v d 2 4 g K C U p L D E z f S Z x d W 9 0 O y w m c X V v d D t P Z G J j L k R h d G F T b 3 V y Y 2 V c X C 8 x L 2 R z b j 1 Q S U N B T m V 0 L 1 B J Q 0 F O Z X Q v Q W 5 u d W F s U m V w b 3 J 0 L 3 R i b D I 4 L n t U b 3 R h b C w x N H 0 m c X V v d D s s J n F 1 b 3 Q 7 T 2 R i Y y 5 E Y X R h U 2 9 1 c m N l X F w v M S 9 k c 2 4 9 U E l D Q U 5 l d C 9 Q S U N B T m V 0 L 0 F u b n V h b F J l c G 9 y d C 9 0 Y m w y O C 5 7 V G 9 0 Y W w g K C U p L D E 1 f S Z x d W 9 0 O 1 0 s J n F 1 b 3 Q 7 Q 2 9 s d W 1 u Q 2 9 1 b n Q m c X V v d D s 6 M T Y s J n F 1 b 3 Q 7 S 2 V 5 Q 2 9 s d W 1 u T m F t Z X M m c X V v d D s 6 W 1 0 s J n F 1 b 3 Q 7 Q 2 9 s d W 1 u S W R l b n R p d G l l c y Z x d W 9 0 O z p b J n F 1 b 3 Q 7 T 2 R i Y y 5 E Y X R h U 2 9 1 c m N l X F w v M S 9 k c 2 4 9 U E l D Q U 5 l d C 9 Q S U N B T m V 0 L 0 F u b n V h b F J l c G 9 y d C 9 0 Y m w y O C 5 7 W W V h c i w w f S Z x d W 9 0 O y w m c X V v d D t P Z G J j L k R h d G F T b 3 V y Y 2 V c X C 8 x L 2 R z b j 1 Q S U N B T m V 0 L 1 B J Q 0 F O Z X Q v Q W 5 u d W F s U m V w b 3 J 0 L 3 R i b D I 4 L n t P c m d h b m l z Y X R p b 2 4 s M X 0 m c X V v d D s s J n F 1 b 3 Q 7 T 2 R i Y y 5 E Y X R h U 2 9 1 c m N l X F w v M S 9 k c 2 4 9 U E l D Q U 5 l d C 9 Q S U N B T m V 0 L 0 F u b n V h b F J l c G 9 y d C 9 0 Y m w y O C 5 7 U E l D V S w y f S Z x d W 9 0 O y w m c X V v d D t P Z G J j L k R h d G F T b 3 V y Y 2 V c X C 8 x L 2 R z b j 1 Q S U N B T m V 0 L 1 B J Q 0 F O Z X Q v Q W 5 u d W F s U m V w b 3 J 0 L 3 R i b D I 4 L n t Q S U N V I C g l K S w z f S Z x d W 9 0 O y w m c X V v d D t P Z G J j L k R h d G F T b 3 V y Y 2 V c X C 8 x L 2 R z b j 1 Q S U N B T m V 0 L 1 B J Q 0 F O Z X Q v Q W 5 u d W F s U m V w b 3 J 0 L 3 R i b D I 4 L n t D Z W 5 0 c m F s a X N l Z C B 0 c m F u c 3 B v c n Q g c 2 V y d m l j Z S A o U E l D K S w 0 f S Z x d W 9 0 O y w m c X V v d D t P Z G J j L k R h d G F T b 3 V y Y 2 V c X C 8 x L 2 R z b j 1 Q S U N B T m V 0 L 1 B J Q 0 F O Z X Q v Q W 5 u d W F s U m V w b 3 J 0 L 3 R i b D I 4 L n t D Z W 5 0 c m F s a X N l Z C B 0 c m F u c 3 B v c n Q g c 2 V y d m l j Z S A o U E l D K S A o J S k s N X 0 m c X V v d D s s J n F 1 b 3 Q 7 T 2 R i Y y 5 E Y X R h U 2 9 1 c m N l X F w v M S 9 k c 2 4 9 U E l D Q U 5 l d C 9 Q S U N B T m V 0 L 0 F u b n V h b F J l c G 9 y d C 9 0 Y m w y O C 5 7 V H J h b n N w b 3 J 0 I H R l Y W 0 g Z n J v b S B u Z W 9 u Y X R l c y w 2 f S Z x d W 9 0 O y w m c X V v d D t P Z G J j L k R h d G F T b 3 V y Y 2 V c X C 8 x L 2 R z b j 1 Q S U N B T m V 0 L 1 B J Q 0 F O Z X Q v Q W 5 u d W F s U m V w b 3 J 0 L 3 R i b D I 4 L n t U c m F u c 3 B v c n Q g d G V h b S B m c m 9 t I G 5 l b 2 5 h d G V z I C g l K S w 3 f S Z x d W 9 0 O y w m c X V v d D t P Z G J j L k R h d G F T b 3 V y Y 2 V c X C 8 x L 2 R z b j 1 Q S U N B T m V 0 L 1 B J Q 0 F O Z X Q v Q W 5 u d W F s U m V w b 3 J 0 L 3 R i b D I 4 L n t P d G h l c i B z c G V j a W F s a X N 0 I H R l Y W 0 s O H 0 m c X V v d D s s J n F 1 b 3 Q 7 T 2 R i Y y 5 E Y X R h U 2 9 1 c m N l X F w v M S 9 k c 2 4 9 U E l D Q U 5 l d C 9 Q S U N B T m V 0 L 0 F u b n V h b F J l c G 9 y d C 9 0 Y m w y O C 5 7 T 3 R o Z X I g c 3 B l Y 2 l h b G l z d C B 0 Z W F t I C g l K S w 5 f S Z x d W 9 0 O y w m c X V v d D t P Z G J j L k R h d G F T b 3 V y Y 2 V c X C 8 x L 2 R z b j 1 Q S U N B T m V 0 L 1 B J Q 0 F O Z X Q v Q W 5 u d W F s U m V w b 3 J 0 L 3 R i b D I 4 L n t O b 2 4 t c 3 B l Y 2 l h b G l z d C B 0 Z W F t L D E w f S Z x d W 9 0 O y w m c X V v d D t P Z G J j L k R h d G F T b 3 V y Y 2 V c X C 8 x L 2 R z b j 1 Q S U N B T m V 0 L 1 B J Q 0 F O Z X Q v Q W 5 u d W F s U m V w b 3 J 0 L 3 R i b D I 4 L n t O b 2 4 t c 3 B l Y 2 l h b G l z d C B 0 Z W F t I C g l K S w x M X 0 m c X V v d D s s J n F 1 b 3 Q 7 T 2 R i Y y 5 E Y X R h U 2 9 1 c m N l X F w v M S 9 k c 2 4 9 U E l D Q U 5 l d C 9 Q S U N B T m V 0 L 0 F u b n V h b F J l c G 9 y d C 9 0 Y m w y O C 5 7 V W 5 r b m 9 3 b i w x M n 0 m c X V v d D s s J n F 1 b 3 Q 7 T 2 R i Y y 5 E Y X R h U 2 9 1 c m N l X F w v M S 9 k c 2 4 9 U E l D Q U 5 l d C 9 Q S U N B T m V 0 L 0 F u b n V h b F J l c G 9 y d C 9 0 Y m w y O C 5 7 V W 5 r b m 9 3 b i A o J S k s M T N 9 J n F 1 b 3 Q 7 L C Z x d W 9 0 O 0 9 k Y m M u R G F 0 Y V N v d X J j Z V x c L z E v Z H N u P V B J Q 0 F O Z X Q v U E l D Q U 5 l d C 9 B b m 5 1 Y W x S Z X B v c n Q v d G J s M j g u e 1 R v d G F s L D E 0 f S Z x d W 9 0 O y w m c X V v d D t P Z G J j L k R h d G F T b 3 V y Y 2 V c X C 8 x L 2 R z b j 1 Q S U N B T m V 0 L 1 B J Q 0 F O Z X Q v Q W 5 u d W F s U m V w b 3 J 0 L 3 R i b D I 4 L n t U b 3 R h b C A o J S k s M T V 9 J n F 1 b 3 Q 7 X S w m c X V v d D t S Z W x h d G l v b n N o a X B J b m Z v J n F 1 b 3 Q 7 O l t d f S I g L z 4 8 R W 5 0 c n k g V H l w Z T 0 i T G 9 h Z G V k V G 9 B b m F s e X N p c 1 N l c n Z p Y 2 V z I i B W Y W x 1 Z T 0 i b D A i I C 8 + P E V u d H J 5 I F R 5 c G U 9 I k F k Z G V k V G 9 E Y X R h T W 9 k Z W w i I F Z h b H V l P S J s M C I g L z 4 8 L 1 N 0 Y W J s Z U V u d H J p Z X M + P C 9 J d G V t P j x J d G V t P j x J d G V t T G 9 j Y X R p b 2 4 + P E l 0 Z W 1 U e X B l P k Z v c m 1 1 b G E 8 L 0 l 0 Z W 1 U e X B l P j x J d G V t U G F 0 a D 5 T Z W N 0 a W 9 u M S 9 0 Y m w y O C U y M C g y K S 9 T b 3 V y Y 2 U 8 L 0 l 0 Z W 1 Q Y X R o P j w v S X R l b U x v Y 2 F 0 a W 9 u P j x T d G F i b G V F b n R y a W V z I C 8 + P C 9 J d G V t P j x J d G V t P j x J d G V t T G 9 j Y X R p b 2 4 + P E l 0 Z W 1 U e X B l P k Z v c m 1 1 b G E 8 L 0 l 0 Z W 1 U e X B l P j x J d G V t U G F 0 a D 5 T Z W N 0 a W 9 u M S 9 0 Y m w y O C U y M C g y K S 9 Q S U N B T m V 0 Q W 5 v b l 9 E Y X R h Y m F z Z T w v S X R l b V B h d G g + P C 9 J d G V t T G 9 j Y X R p b 2 4 + P F N 0 Y W J s Z U V u d H J p Z X M g L z 4 8 L 0 l 0 Z W 0 + P E l 0 Z W 0 + P E l 0 Z W 1 M b 2 N h d G l v b j 4 8 S X R l b V R 5 c G U + R m 9 y b X V s Y T w v S X R l b V R 5 c G U + P E l 0 Z W 1 Q Y X R o P l N l Y 3 R p b 2 4 x L 3 R i b D I 4 J T I w K D I p L 2 R i b 1 9 T Y 2 h l b W E 8 L 0 l 0 Z W 1 Q Y X R o P j w v S X R l b U x v Y 2 F 0 a W 9 u P j x T d G F i b G V F b n R y a W V z I C 8 + P C 9 J d G V t P j x J d G V t P j x J d G V t T G 9 j Y X R p b 2 4 + P E l 0 Z W 1 U e X B l P k Z v c m 1 1 b G E 8 L 0 l 0 Z W 1 U e X B l P j x J d G V t U G F 0 a D 5 T Z W N 0 a W 9 u M S 9 0 Y m w y O C U y M C g y K S 9 0 Y m w y O F 9 U Y W J s Z T w v S X R l b V B h d G g + P C 9 J d G V t T G 9 j Y X R p b 2 4 + P F N 0 Y W J s Z U V u d H J p Z X M g L z 4 8 L 0 l 0 Z W 0 + P E l 0 Z W 0 + P E l 0 Z W 1 M b 2 N h d G l v b j 4 8 S X R l b V R 5 c G U + R m 9 y b X V s Y T w v S X R l b V R 5 c G U + P E l 0 Z W 1 Q Y X R o P l N l Y 3 R p b 2 4 x L 3 R i b D I 4 J T I w K D I p L 1 N v c n R l Z C U y M F J v d 3 M 8 L 0 l 0 Z W 1 Q Y X R o P j w v S X R l b U x v Y 2 F 0 a W 9 u P j x T d G F i b G V F b n R y a W V z I C 8 + P C 9 J d G V t P j x J d G V t P j x J d G V t T G 9 j Y X R p b 2 4 + P E l 0 Z W 1 U e X B l P k Z v c m 1 1 b G E 8 L 0 l 0 Z W 1 U e X B l P j x J d G V t U G F 0 a D 5 T Z W N 0 a W 9 u M S 9 0 Y m w y O C U y M C g y K S 9 S Z W 1 v d m V k J T I w Q 2 9 s d W 1 u c z w v S X R l b V B h d G g + P C 9 J d G V t T G 9 j Y X R p b 2 4 + P F N 0 Y W J s Z U V u d H J p Z X M g L z 4 8 L 0 l 0 Z W 0 + P C 9 J d G V t c z 4 8 L 0 x v Y 2 F s U G F j a 2 F n Z U 1 l d G F k Y X R h R m l s Z T 4 W A A A A U E s F B g A A A A A A A A A A A A A A A A A A A A A A A N o A A A A B A A A A 0 I y d 3 w E V 0 R G M e g D A T 8 K X 6 w E A A A D X f 1 C h V z s N S 6 x / + o k H t a H G A A A A A A I A A A A A A A N m A A D A A A A A E A A A A C l 0 V 3 6 d u f J 6 k 7 u m a T M 3 z l 4 A A A A A B I A A A K A A A A A Q A A A A G b + R y I a Y 2 R M w j a v t M Z S H q 1 A A A A C v Y n U 9 B O m M 7 4 D q H S Q t 2 J J d P o g S C z + x v q R l k S U i W A 1 z z 6 m l G 2 s 3 c 0 E J 5 F p Z z 6 7 F L a A O x 4 s y f 8 w X b n s T E r h r W + 8 N 9 Y z u C U U j T 1 9 6 U o j R O H 4 f b B Q A A A C R R S r f S 4 m + s U d i O A g R 8 x f f W A y l R w = = < / D a t a M a s h u p > 
</file>

<file path=customXml/itemProps1.xml><?xml version="1.0" encoding="utf-8"?>
<ds:datastoreItem xmlns:ds="http://schemas.openxmlformats.org/officeDocument/2006/customXml" ds:itemID="{D544DA12-44D5-4936-86E1-05351C0BA15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Index to Retrieval &amp; Transfer</vt:lpstr>
      <vt:lpstr>26</vt:lpstr>
      <vt:lpstr>27</vt:lpstr>
      <vt:lpstr>27a</vt:lpstr>
      <vt:lpstr>28</vt:lpstr>
      <vt:lpstr>Index to Intervention data</vt:lpstr>
      <vt:lpstr>29</vt:lpstr>
      <vt:lpstr>30</vt:lpstr>
      <vt:lpstr>31</vt:lpstr>
      <vt:lpstr>31a</vt:lpstr>
      <vt:lpstr>'26'!Print_Area</vt:lpstr>
      <vt:lpstr>'27'!Print_Area</vt:lpstr>
      <vt:lpstr>'27a'!Print_Area</vt:lpstr>
      <vt:lpstr>'28'!Print_Area</vt:lpstr>
      <vt:lpstr>'29'!Print_Area</vt:lpstr>
      <vt:lpstr>'30'!Print_Area</vt:lpstr>
      <vt:lpstr>'31'!Print_Area</vt:lpstr>
      <vt:lpstr>'31a'!Print_Area</vt:lpstr>
      <vt:lpstr>'Index to Intervention data'!Print_Area</vt:lpstr>
      <vt:lpstr>'Index to Retrieval &amp; Transfer'!Print_Area</vt:lpstr>
    </vt:vector>
  </TitlesOfParts>
  <Manager/>
  <Company>University of Leeds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Lee Norman</dc:creator>
  <cp:keywords/>
  <dc:description/>
  <cp:lastModifiedBy>Benjamin Fox</cp:lastModifiedBy>
  <cp:revision/>
  <cp:lastPrinted>2021-01-22T20:47:52Z</cp:lastPrinted>
  <dcterms:created xsi:type="dcterms:W3CDTF">2020-04-12T22:33:50Z</dcterms:created>
  <dcterms:modified xsi:type="dcterms:W3CDTF">2021-01-27T13:25:52Z</dcterms:modified>
  <cp:category/>
  <cp:contentStatus/>
</cp:coreProperties>
</file>